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46" windowWidth="19095" windowHeight="11805" tabRatio="957" firstSheet="1" activeTab="15"/>
  </bookViews>
  <sheets>
    <sheet name="Reframing" sheetId="1" r:id="rId1"/>
    <sheet name="Siding" sheetId="2" r:id="rId2"/>
    <sheet name="Windows" sheetId="3" r:id="rId3"/>
    <sheet name="Painting" sheetId="4" r:id="rId4"/>
    <sheet name="Mechanicals" sheetId="5" r:id="rId5"/>
    <sheet name="Interior" sheetId="6" r:id="rId6"/>
    <sheet name="Staircase" sheetId="7" r:id="rId7"/>
    <sheet name="Porch" sheetId="8" r:id="rId8"/>
    <sheet name="Garage" sheetId="9" r:id="rId9"/>
    <sheet name="Hauling" sheetId="10" r:id="rId10"/>
    <sheet name="Misc Costs" sheetId="11" r:id="rId11"/>
    <sheet name="Utilities" sheetId="12" r:id="rId12"/>
    <sheet name="App cab fixtures" sheetId="13" r:id="rId13"/>
    <sheet name="QC Loan" sheetId="14" r:id="rId14"/>
    <sheet name="ARS" sheetId="15" r:id="rId15"/>
    <sheet name="Total Costs" sheetId="16" r:id="rId16"/>
    <sheet name="Summary" sheetId="17" r:id="rId17"/>
  </sheets>
  <definedNames>
    <definedName name="_xlnm.Print_Area" localSheetId="14">'ARS'!$B$2:$F$31</definedName>
    <definedName name="_xlnm.Print_Area" localSheetId="16">'Summary'!$B$2:$H$45</definedName>
    <definedName name="_xlnm.Print_Area" localSheetId="15">'Total Costs'!$B$2:$L$47</definedName>
  </definedNames>
  <calcPr fullCalcOnLoad="1"/>
</workbook>
</file>

<file path=xl/sharedStrings.xml><?xml version="1.0" encoding="utf-8"?>
<sst xmlns="http://schemas.openxmlformats.org/spreadsheetml/2006/main" count="972" uniqueCount="518">
  <si>
    <t xml:space="preserve">Painting </t>
  </si>
  <si>
    <t xml:space="preserve">Windows  </t>
  </si>
  <si>
    <t xml:space="preserve"> </t>
  </si>
  <si>
    <t>Flooring</t>
  </si>
  <si>
    <t>Garage Repair</t>
  </si>
  <si>
    <t>Legal Fees</t>
  </si>
  <si>
    <t xml:space="preserve">Totals </t>
  </si>
  <si>
    <t>Insurance</t>
  </si>
  <si>
    <t>Utilities\hookup</t>
  </si>
  <si>
    <r>
      <t>Roofing</t>
    </r>
    <r>
      <rPr>
        <sz val="12"/>
        <rFont val="Times New Roman"/>
        <family val="1"/>
      </rPr>
      <t xml:space="preserve">-  Mark Construction </t>
    </r>
  </si>
  <si>
    <t>Staircase</t>
  </si>
  <si>
    <t>Interior Finish work</t>
  </si>
  <si>
    <t>Original Estimates</t>
  </si>
  <si>
    <t>Actual to date</t>
  </si>
  <si>
    <t>Credit</t>
  </si>
  <si>
    <t>822 Gaines Costs</t>
  </si>
  <si>
    <t>Landscaping</t>
  </si>
  <si>
    <t>Taxes</t>
  </si>
  <si>
    <t>Date</t>
  </si>
  <si>
    <t>Contractor</t>
  </si>
  <si>
    <t>Expense</t>
  </si>
  <si>
    <t>Menards</t>
  </si>
  <si>
    <t>Seiffert</t>
  </si>
  <si>
    <t>White Cap</t>
  </si>
  <si>
    <t>Pete Lyons</t>
  </si>
  <si>
    <t>Totals</t>
  </si>
  <si>
    <t>Details</t>
  </si>
  <si>
    <t>Paid by</t>
  </si>
  <si>
    <t>GRG</t>
  </si>
  <si>
    <t>Home Depot</t>
  </si>
  <si>
    <t>JH</t>
  </si>
  <si>
    <t>MM</t>
  </si>
  <si>
    <t>True Value</t>
  </si>
  <si>
    <t>Windows</t>
  </si>
  <si>
    <t>Midwest</t>
  </si>
  <si>
    <t>Kitchen Window</t>
  </si>
  <si>
    <t>Ext. Window caps</t>
  </si>
  <si>
    <t>Ext. cedar</t>
  </si>
  <si>
    <t>Ext. Cedar</t>
  </si>
  <si>
    <t>IDSCO</t>
  </si>
  <si>
    <t>Cement board Siding</t>
  </si>
  <si>
    <t>2nd floor front window</t>
  </si>
  <si>
    <t>Window</t>
  </si>
  <si>
    <t>Window trim</t>
  </si>
  <si>
    <t>Brackets</t>
  </si>
  <si>
    <t>soffits, Facia</t>
  </si>
  <si>
    <t>Reframing and roof</t>
  </si>
  <si>
    <t>Elmer Tuck</t>
  </si>
  <si>
    <t>Window installation</t>
  </si>
  <si>
    <t>Davenport S3144818</t>
  </si>
  <si>
    <t>Sewer</t>
  </si>
  <si>
    <t>Davenport S3188399</t>
  </si>
  <si>
    <t>Mid America</t>
  </si>
  <si>
    <t>822/2006</t>
  </si>
  <si>
    <t>Iowa American Water</t>
  </si>
  <si>
    <t>Electric</t>
  </si>
  <si>
    <t>Water</t>
  </si>
  <si>
    <t>Scott Landfill</t>
  </si>
  <si>
    <t>Rush Roolloff estimate</t>
  </si>
  <si>
    <t xml:space="preserve"> 2x4x10</t>
  </si>
  <si>
    <t>Menards 306310106083068</t>
  </si>
  <si>
    <t>822 demolition</t>
  </si>
  <si>
    <t>Menards 86734 08 2393</t>
  </si>
  <si>
    <t>Interior framing</t>
  </si>
  <si>
    <t>Menards 84586 06 1963</t>
  </si>
  <si>
    <t>Menards 84624 06 5231</t>
  </si>
  <si>
    <t>Menards 74721 05 3124</t>
  </si>
  <si>
    <t>outside covering</t>
  </si>
  <si>
    <t>1014/2006</t>
  </si>
  <si>
    <t>Lowes 25938</t>
  </si>
  <si>
    <t>Menards 3958 07 8709</t>
  </si>
  <si>
    <t>Home Depot 21110000229278</t>
  </si>
  <si>
    <t>Menards 19895 07 7286</t>
  </si>
  <si>
    <t>Lowes 67931</t>
  </si>
  <si>
    <t>Menards 68459 07 0335</t>
  </si>
  <si>
    <t>Menards 84630 03 7094</t>
  </si>
  <si>
    <t>Lowes 25185</t>
  </si>
  <si>
    <t>Interior framing nails</t>
  </si>
  <si>
    <t>Menards 5482 05 0540</t>
  </si>
  <si>
    <t>Menards 73088 04 9927</t>
  </si>
  <si>
    <t>Bathroom fans</t>
  </si>
  <si>
    <t>Menards 22658 07 2145</t>
  </si>
  <si>
    <t>bath vents</t>
  </si>
  <si>
    <t>Dan McDaniels</t>
  </si>
  <si>
    <t>Rough in 2nd floor</t>
  </si>
  <si>
    <t>Rough in 1st floor</t>
  </si>
  <si>
    <t>Menards 74721 06 7043</t>
  </si>
  <si>
    <t>Menards 306310306068217</t>
  </si>
  <si>
    <t>Porch \bay roof \shed</t>
  </si>
  <si>
    <t>Porch posts</t>
  </si>
  <si>
    <t>Menards 84674082248</t>
  </si>
  <si>
    <t>Shed</t>
  </si>
  <si>
    <t>Siding</t>
  </si>
  <si>
    <r>
      <t xml:space="preserve">       Soffits     </t>
    </r>
    <r>
      <rPr>
        <sz val="12"/>
        <rFont val="Times New Roman"/>
        <family val="1"/>
      </rPr>
      <t>Mark Construction</t>
    </r>
  </si>
  <si>
    <t>Gutters</t>
  </si>
  <si>
    <t>Ideal Mechanical</t>
  </si>
  <si>
    <t>Ewert</t>
  </si>
  <si>
    <t>McCormick Insulation</t>
  </si>
  <si>
    <t>heat only AC $1,411</t>
  </si>
  <si>
    <t>insulation with rebates</t>
  </si>
  <si>
    <t>Interest QC Housing Cluster Loan</t>
  </si>
  <si>
    <t xml:space="preserve">Tim-Bor pressure spray </t>
  </si>
  <si>
    <t>IA-IL Termite &amp; Pest Control</t>
  </si>
  <si>
    <t>Spray dry riot</t>
  </si>
  <si>
    <t>Sub Totals</t>
  </si>
  <si>
    <t>Menards 97948078225</t>
  </si>
  <si>
    <t>Menards 84712050525</t>
  </si>
  <si>
    <t>Menards 84721083696</t>
  </si>
  <si>
    <t>Menards 97948085499</t>
  </si>
  <si>
    <t>Menards 16577042971</t>
  </si>
  <si>
    <t>BLD -000349DAV</t>
  </si>
  <si>
    <t>building permit</t>
  </si>
  <si>
    <t>BLD -000978DAV</t>
  </si>
  <si>
    <t>efficiency (furnace)rebate</t>
  </si>
  <si>
    <t>Miscellaneous costs</t>
  </si>
  <si>
    <t>Scott County 00258616</t>
  </si>
  <si>
    <t>tax sub total</t>
  </si>
  <si>
    <t>Paint Totals</t>
  </si>
  <si>
    <t>DRYWALL</t>
  </si>
  <si>
    <t>KJE Construction</t>
  </si>
  <si>
    <t>Estimate $7,000</t>
  </si>
  <si>
    <t>Drywall Totals</t>
  </si>
  <si>
    <t>Quad Cities Homebuilders</t>
  </si>
  <si>
    <r>
      <t xml:space="preserve">     Heating \Air  </t>
    </r>
    <r>
      <rPr>
        <sz val="12"/>
        <rFont val="Times New Roman"/>
        <family val="1"/>
      </rPr>
      <t xml:space="preserve"> </t>
    </r>
  </si>
  <si>
    <t>Mechanicals</t>
  </si>
  <si>
    <r>
      <t xml:space="preserve">     Insulation</t>
    </r>
    <r>
      <rPr>
        <sz val="12"/>
        <rFont val="Times New Roman"/>
        <family val="1"/>
      </rPr>
      <t xml:space="preserve"> </t>
    </r>
  </si>
  <si>
    <r>
      <t xml:space="preserve">  Plumbing</t>
    </r>
    <r>
      <rPr>
        <sz val="12"/>
        <rFont val="Times New Roman"/>
        <family val="1"/>
      </rPr>
      <t xml:space="preserve">  </t>
    </r>
  </si>
  <si>
    <t xml:space="preserve">  Electrical  </t>
  </si>
  <si>
    <t xml:space="preserve">      Drywall</t>
  </si>
  <si>
    <t xml:space="preserve">       Interior framing  </t>
  </si>
  <si>
    <t xml:space="preserve"> Interior Framing</t>
  </si>
  <si>
    <t>interior framing Totals</t>
  </si>
  <si>
    <t>Exterior framing</t>
  </si>
  <si>
    <t>Interior</t>
  </si>
  <si>
    <r>
      <t>Selling Costs</t>
    </r>
    <r>
      <rPr>
        <sz val="12"/>
        <rFont val="Times New Roman"/>
        <family val="1"/>
      </rPr>
      <t xml:space="preserve"> </t>
    </r>
  </si>
  <si>
    <t>Hardware, trim, doors, etc ARS</t>
  </si>
  <si>
    <t>General Contractor GRG</t>
  </si>
  <si>
    <t>Appliance</t>
  </si>
  <si>
    <t>Appliance Totals</t>
  </si>
  <si>
    <t>Cabinets</t>
  </si>
  <si>
    <t>Hauling</t>
  </si>
  <si>
    <t>Scott County 033512</t>
  </si>
  <si>
    <t>822 Gaines Miscellaneous costs</t>
  </si>
  <si>
    <t>TAXES</t>
  </si>
  <si>
    <t>Menards 5482060643</t>
  </si>
  <si>
    <t>#30 Felt</t>
  </si>
  <si>
    <t>Menards 73072088774</t>
  </si>
  <si>
    <t>Menards 22658103633</t>
  </si>
  <si>
    <t>Menards 84674031089</t>
  </si>
  <si>
    <t>Menards 65459059054</t>
  </si>
  <si>
    <t>Menards 27578099415</t>
  </si>
  <si>
    <t>Menards 18574060299</t>
  </si>
  <si>
    <t>Menards 17366609043</t>
  </si>
  <si>
    <t>Menards 17366053437</t>
  </si>
  <si>
    <t>IDSCO 7128</t>
  </si>
  <si>
    <t>True Value c67553</t>
  </si>
  <si>
    <t>window trim and  door jamb</t>
  </si>
  <si>
    <t>Sherwin-Williams 6723-9</t>
  </si>
  <si>
    <t>Paint ext</t>
  </si>
  <si>
    <t>Sherwin-Williams 8321-9</t>
  </si>
  <si>
    <t>Sherwin-Williams 7115-7</t>
  </si>
  <si>
    <t>9/18//2007</t>
  </si>
  <si>
    <t>Menards 18574074394</t>
  </si>
  <si>
    <t>Menards 84712062778</t>
  </si>
  <si>
    <t>Sherwin-Williams 4239</t>
  </si>
  <si>
    <t>Sherwin-Williams 3413</t>
  </si>
  <si>
    <t>Paint Int</t>
  </si>
  <si>
    <t>Supplies ext</t>
  </si>
  <si>
    <t>Menards 97964066188</t>
  </si>
  <si>
    <t>Sherwin-Williams 3333</t>
  </si>
  <si>
    <t>Sherwin-Williams 3117</t>
  </si>
  <si>
    <t>Paint int</t>
  </si>
  <si>
    <t>Sherwin-Williams 7585</t>
  </si>
  <si>
    <t>Menards 84723060832</t>
  </si>
  <si>
    <t>Supplies int</t>
  </si>
  <si>
    <t>Sherwin-Williams 1766</t>
  </si>
  <si>
    <t>Sherwin-Williams 5933</t>
  </si>
  <si>
    <t>Exterior</t>
  </si>
  <si>
    <t>Supplier</t>
  </si>
  <si>
    <t>Lowes S0107JN1</t>
  </si>
  <si>
    <t>Hyperion Construction</t>
  </si>
  <si>
    <t>repair\replace siding and window casings</t>
  </si>
  <si>
    <t>Concrete, Aluminium, break</t>
  </si>
  <si>
    <t>rebuild\roof (see invoice 1248 siding)</t>
  </si>
  <si>
    <t>Menards 79195055890</t>
  </si>
  <si>
    <t>dripcap gloves</t>
  </si>
  <si>
    <t>AAA rents 02-007142-01</t>
  </si>
  <si>
    <t>Hoist</t>
  </si>
  <si>
    <t>Scott Morrison painter</t>
  </si>
  <si>
    <t>Painting Exterior</t>
  </si>
  <si>
    <t>AAA rents 02-007201-01</t>
  </si>
  <si>
    <t>Basement door and windows</t>
  </si>
  <si>
    <t>Sherwin-Williams 7649-5</t>
  </si>
  <si>
    <t>Sherwin-Williams 4696</t>
  </si>
  <si>
    <t>Sherwin-Williams 7587-7</t>
  </si>
  <si>
    <t>FLOORING</t>
  </si>
  <si>
    <t>Menards 18535 08 9150</t>
  </si>
  <si>
    <t>porch bead board ceiling, nails, bay casings</t>
  </si>
  <si>
    <r>
      <t xml:space="preserve">Reframing    </t>
    </r>
    <r>
      <rPr>
        <sz val="12"/>
        <rFont val="Times New Roman"/>
        <family val="1"/>
      </rPr>
      <t xml:space="preserve"> Mark Construction  </t>
    </r>
  </si>
  <si>
    <t>15 Durock plus screws(see porch for receipt)</t>
  </si>
  <si>
    <t>Rob Brock Plastering</t>
  </si>
  <si>
    <t>Drywall to finish work left by KJE</t>
  </si>
  <si>
    <t>Install rear cement board</t>
  </si>
  <si>
    <t>staircase installation</t>
  </si>
  <si>
    <t>staircase parts</t>
  </si>
  <si>
    <t>bob</t>
  </si>
  <si>
    <t>spindle screws</t>
  </si>
  <si>
    <t>staircase wall</t>
  </si>
  <si>
    <t>Menards 1942 03 9274</t>
  </si>
  <si>
    <t>Floor Totals</t>
  </si>
  <si>
    <t>Salvaged Treasures</t>
  </si>
  <si>
    <t>bay storm windows</t>
  </si>
  <si>
    <t>2006 Estimates</t>
  </si>
  <si>
    <t>Midwest Estimate</t>
  </si>
  <si>
    <t>Bob O'hareESTIMATE</t>
  </si>
  <si>
    <r>
      <t>K</t>
    </r>
    <r>
      <rPr>
        <sz val="10"/>
        <rFont val="Arial"/>
        <family val="0"/>
      </rPr>
      <t xml:space="preserve">itchen </t>
    </r>
    <r>
      <rPr>
        <b/>
        <sz val="10"/>
        <rFont val="Arial"/>
        <family val="2"/>
      </rPr>
      <t>B</t>
    </r>
    <r>
      <rPr>
        <sz val="10"/>
        <rFont val="Arial"/>
        <family val="0"/>
      </rPr>
      <t>ath</t>
    </r>
    <r>
      <rPr>
        <b/>
        <sz val="10"/>
        <rFont val="Arial"/>
        <family val="2"/>
      </rPr>
      <t xml:space="preserve"> D</t>
    </r>
    <r>
      <rPr>
        <sz val="10"/>
        <rFont val="Arial"/>
        <family val="0"/>
      </rPr>
      <t>esign</t>
    </r>
  </si>
  <si>
    <t>Donation towards drywall</t>
  </si>
  <si>
    <t xml:space="preserve">          Appliances\Cabinets\Fixtures</t>
  </si>
  <si>
    <t>Fixtures</t>
  </si>
  <si>
    <t>Menards 3958039382</t>
  </si>
  <si>
    <t>Menards 73088039392</t>
  </si>
  <si>
    <t>10 Durock(see Fixture receipt)</t>
  </si>
  <si>
    <t>Menards 73088 03 9392</t>
  </si>
  <si>
    <t>Menards 73088 03 9393</t>
  </si>
  <si>
    <t>Kitchen Cabinets\sink\counter</t>
  </si>
  <si>
    <t>Fixture Totals</t>
  </si>
  <si>
    <t xml:space="preserve">                Appliances</t>
  </si>
  <si>
    <t xml:space="preserve">                Cabinets</t>
  </si>
  <si>
    <t xml:space="preserve">                Fixtures</t>
  </si>
  <si>
    <t>Cabinet Totals</t>
  </si>
  <si>
    <t>822 Appliances Cabinets Fixtures</t>
  </si>
  <si>
    <t>toilet tank and parts</t>
  </si>
  <si>
    <t>toilet bowl</t>
  </si>
  <si>
    <t xml:space="preserve">floor cement </t>
  </si>
  <si>
    <t>floor cement (47.90 -21.44 return)</t>
  </si>
  <si>
    <t>Menards 86719 60 1297</t>
  </si>
  <si>
    <t>Menards 86719 60 1296</t>
  </si>
  <si>
    <t>tank sale refund</t>
  </si>
  <si>
    <t>bowl sale refund</t>
  </si>
  <si>
    <t>Menards 84712 08 0686</t>
  </si>
  <si>
    <t>2 toilets, ped sink accessories</t>
  </si>
  <si>
    <t>Durrock screws (see fixture receipt)</t>
  </si>
  <si>
    <t>Menards 3937 22 9254</t>
  </si>
  <si>
    <t>swap toilet for space saver</t>
  </si>
  <si>
    <t>Home Depot 2111 00004 72365</t>
  </si>
  <si>
    <t>Marble 2nd flr bathrooms</t>
  </si>
  <si>
    <t>E&amp;J Metal Co</t>
  </si>
  <si>
    <t>brass for pcket doors</t>
  </si>
  <si>
    <t>Electrical</t>
  </si>
  <si>
    <t>Bruns Electric</t>
  </si>
  <si>
    <t>Completed 11/02/2007</t>
  </si>
  <si>
    <t>Home Depot 2111 00004 83628</t>
  </si>
  <si>
    <t>Granite for kitchen</t>
  </si>
  <si>
    <t>home depot 2111 00012 54895</t>
  </si>
  <si>
    <t>Electrical box</t>
  </si>
  <si>
    <t>Home Depot 2111 00012 54887</t>
  </si>
  <si>
    <t>home depot 2111 00012 58169</t>
  </si>
  <si>
    <t>Electrical, patch</t>
  </si>
  <si>
    <t>Diamond Vogel</t>
  </si>
  <si>
    <t>staircase stain</t>
  </si>
  <si>
    <t>stove cord, light bulbs, screws</t>
  </si>
  <si>
    <t>Heating total</t>
  </si>
  <si>
    <t>Sherwin-Williams 8784-9</t>
  </si>
  <si>
    <t>Menards 58526 05 1546</t>
  </si>
  <si>
    <t>metal primer</t>
  </si>
  <si>
    <t>Menards 57448 06 8401</t>
  </si>
  <si>
    <t>bulbs\steel wool</t>
  </si>
  <si>
    <t>Menards 70398 07 8511</t>
  </si>
  <si>
    <t>mineral spirts, brush</t>
  </si>
  <si>
    <t>home depot 2111 00059 43121</t>
  </si>
  <si>
    <t>steel wool</t>
  </si>
  <si>
    <t>Menards 84691 06 0248</t>
  </si>
  <si>
    <t>Menards 15225 05 1320</t>
  </si>
  <si>
    <t>Home Depot 2111 00004 96380</t>
  </si>
  <si>
    <t>Menards 18574 05 1873</t>
  </si>
  <si>
    <t>8 sheets drt wall</t>
  </si>
  <si>
    <t>Over\under estimates</t>
  </si>
  <si>
    <t>Amount</t>
  </si>
  <si>
    <t>monthly interest</t>
  </si>
  <si>
    <t>current interest due</t>
  </si>
  <si>
    <t>Menards 15225 08 9487</t>
  </si>
  <si>
    <t>11/102007</t>
  </si>
  <si>
    <t>Menards 3937 09 5016</t>
  </si>
  <si>
    <t xml:space="preserve">Sheathing, felt misc </t>
  </si>
  <si>
    <t>drywall basement stairs</t>
  </si>
  <si>
    <t>Siding\Trim</t>
  </si>
  <si>
    <t>Menards 18571 08 4639</t>
  </si>
  <si>
    <t>nails</t>
  </si>
  <si>
    <t xml:space="preserve">     Heating \Air   </t>
  </si>
  <si>
    <t xml:space="preserve">     Insulation </t>
  </si>
  <si>
    <t xml:space="preserve">  Plumbing  </t>
  </si>
  <si>
    <t xml:space="preserve">Optional ? Expenses </t>
  </si>
  <si>
    <t>Over\under estimate</t>
  </si>
  <si>
    <t>Paid by GRG</t>
  </si>
  <si>
    <t>822 Gaines Quad Cities Housing Cluster Loan</t>
  </si>
  <si>
    <t>822 Gaines Porch\Bay\Shed</t>
  </si>
  <si>
    <t>822 Gaines Reframing</t>
  </si>
  <si>
    <t>822 Gaines Siding\Trim</t>
  </si>
  <si>
    <t>822 Gaines Windows</t>
  </si>
  <si>
    <t>822 Gaines Painting</t>
  </si>
  <si>
    <t xml:space="preserve">822 Gaines Mechanicals  Heating - Insulation - Electrical - Plumbing </t>
  </si>
  <si>
    <t>Plumbing</t>
  </si>
  <si>
    <t>822 Gaines Interior</t>
  </si>
  <si>
    <t>Check</t>
  </si>
  <si>
    <t>822 Gaines Staircase</t>
  </si>
  <si>
    <t>822 Gaines Utilities</t>
  </si>
  <si>
    <t>All wood</t>
  </si>
  <si>
    <t>Project</t>
  </si>
  <si>
    <t>Kitchen, 3 bathroom faucets</t>
  </si>
  <si>
    <t>per phone call 11/15/07</t>
  </si>
  <si>
    <t>Birch plywood (see porch receipt)</t>
  </si>
  <si>
    <t>2 bath sinks, kitchen light fixtures</t>
  </si>
  <si>
    <t>2 ceiling lights</t>
  </si>
  <si>
    <t>5 ceiling lights</t>
  </si>
  <si>
    <t>Mirrored closet doors, shower door</t>
  </si>
  <si>
    <t>Faucet discounters (EBay)</t>
  </si>
  <si>
    <t>Item</t>
  </si>
  <si>
    <t>Value</t>
  </si>
  <si>
    <r>
      <t>A</t>
    </r>
    <r>
      <rPr>
        <sz val="16"/>
        <rFont val="Times New Roman"/>
        <family val="1"/>
      </rPr>
      <t>rchitectural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R</t>
    </r>
    <r>
      <rPr>
        <sz val="16"/>
        <rFont val="Times New Roman"/>
        <family val="1"/>
      </rPr>
      <t>escue</t>
    </r>
    <r>
      <rPr>
        <b/>
        <sz val="16"/>
        <rFont val="Times New Roman"/>
        <family val="1"/>
      </rPr>
      <t xml:space="preserve"> </t>
    </r>
    <r>
      <rPr>
        <b/>
        <sz val="18"/>
        <rFont val="Times New Roman"/>
        <family val="1"/>
      </rPr>
      <t>S</t>
    </r>
    <r>
      <rPr>
        <sz val="16"/>
        <rFont val="Times New Roman"/>
        <family val="1"/>
      </rPr>
      <t>hop</t>
    </r>
  </si>
  <si>
    <t>Source</t>
  </si>
  <si>
    <t>6' clear fir 5 panel pocket door, trim and rail</t>
  </si>
  <si>
    <t>pair 3' clear fir 5 panel pocket door, trim and rail</t>
  </si>
  <si>
    <t>4' leaded glass window</t>
  </si>
  <si>
    <t>8' leaded glass window</t>
  </si>
  <si>
    <t>Salvage c1900</t>
  </si>
  <si>
    <t>oak staircase railings, spindles, posts</t>
  </si>
  <si>
    <t>QTY</t>
  </si>
  <si>
    <t>oak stair treads and risers</t>
  </si>
  <si>
    <t>Salvaged E18th St</t>
  </si>
  <si>
    <t>2' x 3' 3 panel pine door for attic</t>
  </si>
  <si>
    <t>Salvage JonWilson c 1870s</t>
  </si>
  <si>
    <t>Salvage E18th St houses c1920</t>
  </si>
  <si>
    <t>Pine base board</t>
  </si>
  <si>
    <t>36" x 8' 4" front door\pine trim</t>
  </si>
  <si>
    <t>36" back door\pine trim</t>
  </si>
  <si>
    <t>Salvaged</t>
  </si>
  <si>
    <t>8' oak header and trim</t>
  </si>
  <si>
    <t>Oak window header, sill and trim</t>
  </si>
  <si>
    <t>Pine window header, sill and trim</t>
  </si>
  <si>
    <t>Pine 26" 5 panel door, jamb and trim</t>
  </si>
  <si>
    <t>Pine 30" 5 panel door, jamb and trim</t>
  </si>
  <si>
    <t>Pine 32" 5 panel door, jamb and trim</t>
  </si>
  <si>
    <t>oak base board</t>
  </si>
  <si>
    <t xml:space="preserve">Salvaged Mark Forester c1890s </t>
  </si>
  <si>
    <t>300'</t>
  </si>
  <si>
    <t>Menards 58526 06 4218</t>
  </si>
  <si>
    <t>shed trim</t>
  </si>
  <si>
    <t>Roofing Wholesale &amp; Supply</t>
  </si>
  <si>
    <t>roofing shingles</t>
  </si>
  <si>
    <t>Bay trim</t>
  </si>
  <si>
    <t>Big Lots</t>
  </si>
  <si>
    <t>Drapes</t>
  </si>
  <si>
    <t>Menards 58526 08 0724</t>
  </si>
  <si>
    <t>Shellac staircase</t>
  </si>
  <si>
    <t>credit</t>
  </si>
  <si>
    <t>Menards 84675 07 3081</t>
  </si>
  <si>
    <t>shed roof trim, nails staircase shellac</t>
  </si>
  <si>
    <t>Plumbing Total</t>
  </si>
  <si>
    <t>Ebay 22015839695</t>
  </si>
  <si>
    <t>2 kitchen drains</t>
  </si>
  <si>
    <t>water heater to be installed</t>
  </si>
  <si>
    <t>Lowes 87093</t>
  </si>
  <si>
    <t>Hardibacker bathroom tile</t>
  </si>
  <si>
    <t>Menards 58545 10 997801</t>
  </si>
  <si>
    <t>matts, hoses, stops,chaulking, gloves</t>
  </si>
  <si>
    <t>QC housing cluster loan 5.5%</t>
  </si>
  <si>
    <t>Sale price</t>
  </si>
  <si>
    <t>Lowes S0107RD1 1006271</t>
  </si>
  <si>
    <t>Keys sealer, trim tiles</t>
  </si>
  <si>
    <t xml:space="preserve">Salvage Treasures </t>
  </si>
  <si>
    <t>header Master bedroom closet</t>
  </si>
  <si>
    <t>Finish Work</t>
  </si>
  <si>
    <t>Finish totals</t>
  </si>
  <si>
    <t>Chick gift for pocket door bushings</t>
  </si>
  <si>
    <t>oval brass door knob sets</t>
  </si>
  <si>
    <t>Contractors</t>
  </si>
  <si>
    <t>others</t>
  </si>
  <si>
    <t>Menards 84603089793</t>
  </si>
  <si>
    <t>Menards 84630073944</t>
  </si>
  <si>
    <t>Pine trim</t>
  </si>
  <si>
    <t>fir flooring</t>
  </si>
  <si>
    <t>Home Depot 21110000527705</t>
  </si>
  <si>
    <t>stain</t>
  </si>
  <si>
    <t>Pine trim (see porch receipt)</t>
  </si>
  <si>
    <t>Menards 58825023180</t>
  </si>
  <si>
    <t>Bulbs sockets (see porch receipt)</t>
  </si>
  <si>
    <t xml:space="preserve"> Pine 30" 4 panel doors, jambs and trim</t>
  </si>
  <si>
    <t>50'</t>
  </si>
  <si>
    <t>Oak 4' door header and trim</t>
  </si>
  <si>
    <t>Menards 27578066508</t>
  </si>
  <si>
    <t>Bulb, sockets</t>
  </si>
  <si>
    <t>Home Depot 2111 00004 26619</t>
  </si>
  <si>
    <t>Bulbs</t>
  </si>
  <si>
    <t>822 Gaines Hauling Costs</t>
  </si>
  <si>
    <t>Home Depot 2111 00010 16971</t>
  </si>
  <si>
    <t>granite grout (see MISC receipt)</t>
  </si>
  <si>
    <t xml:space="preserve">marble grout </t>
  </si>
  <si>
    <t>JMC Remodeling</t>
  </si>
  <si>
    <t>Aldi Foods 30210015/003/148</t>
  </si>
  <si>
    <t>Home Depot 21110005840467</t>
  </si>
  <si>
    <t>staining</t>
  </si>
  <si>
    <t>Home Depot 21110005772413</t>
  </si>
  <si>
    <t>Lowe S0107KF1 11887</t>
  </si>
  <si>
    <t>staircase varnish</t>
  </si>
  <si>
    <t>Menards 15225 08 3425</t>
  </si>
  <si>
    <t>Mark Construction invoice 312</t>
  </si>
  <si>
    <t>Mark Construction Invoice 311</t>
  </si>
  <si>
    <t>Mark Construction Invoice 255</t>
  </si>
  <si>
    <t>822 Gaines Garage</t>
  </si>
  <si>
    <t>Menards 20942063959</t>
  </si>
  <si>
    <t>Trim front parlor (see garage receipt)</t>
  </si>
  <si>
    <t xml:space="preserve">ARS Hardware, trim, doors, etc </t>
  </si>
  <si>
    <t>Home depot 21110005798996</t>
  </si>
  <si>
    <t>Sherwin-Williams 5747-9</t>
  </si>
  <si>
    <t>Garage</t>
  </si>
  <si>
    <t>Menards 73088079174</t>
  </si>
  <si>
    <t>scoffets</t>
  </si>
  <si>
    <t>siding</t>
  </si>
  <si>
    <t>Midwest Architectural Sheet Metal</t>
  </si>
  <si>
    <t>Half round gutters</t>
  </si>
  <si>
    <t>Siding\ Trim</t>
  </si>
  <si>
    <t>April.  2008 Estimates</t>
  </si>
  <si>
    <t>April. 2008 Estimates</t>
  </si>
  <si>
    <t>bay windows</t>
  </si>
  <si>
    <t>Ready Strip</t>
  </si>
  <si>
    <t>bay window stripping</t>
  </si>
  <si>
    <t>Menards 84723059561</t>
  </si>
  <si>
    <t>Trim kitchen</t>
  </si>
  <si>
    <t>Sams  96008238005</t>
  </si>
  <si>
    <t>Bamboo flooring</t>
  </si>
  <si>
    <t>Bamboo flooring, hall, Dinning Rm</t>
  </si>
  <si>
    <t>Sams  30558238002</t>
  </si>
  <si>
    <t>Lowes S0107JS1 1153951</t>
  </si>
  <si>
    <t>Porch lights</t>
  </si>
  <si>
    <t>Menards 84675075746</t>
  </si>
  <si>
    <t>back Porch</t>
  </si>
  <si>
    <t>True Value G78690</t>
  </si>
  <si>
    <t>Front parlor stain</t>
  </si>
  <si>
    <t>Menards 15224083425</t>
  </si>
  <si>
    <t>Trim</t>
  </si>
  <si>
    <t xml:space="preserve">Trim front parlor </t>
  </si>
  <si>
    <t>Install trim 2/17-12/20,1/2-1/4,1/7-/11</t>
  </si>
  <si>
    <t>Davenport S3404076</t>
  </si>
  <si>
    <t>JH Chk 4112</t>
  </si>
  <si>
    <t>JH Chk 4117</t>
  </si>
  <si>
    <t>plywood for roof</t>
  </si>
  <si>
    <t>Lowe S0107db1 121978</t>
  </si>
  <si>
    <t>brushes</t>
  </si>
  <si>
    <t>Mautz</t>
  </si>
  <si>
    <t>Home Depot 21110005821764</t>
  </si>
  <si>
    <t>Lowes s0107c01 1031540</t>
  </si>
  <si>
    <t>bathroom tile</t>
  </si>
  <si>
    <t>Menards 84675068260</t>
  </si>
  <si>
    <t>Menards 84723072963</t>
  </si>
  <si>
    <t>Menards 57448070954</t>
  </si>
  <si>
    <t>front porch</t>
  </si>
  <si>
    <t>missing statement</t>
  </si>
  <si>
    <t>3 Bathroom light set</t>
  </si>
  <si>
    <t>Bryan Ewert</t>
  </si>
  <si>
    <t>Install fixtures</t>
  </si>
  <si>
    <t>Menard 90734041704</t>
  </si>
  <si>
    <t>bathroom ceiling</t>
  </si>
  <si>
    <t>Menards 84630073943</t>
  </si>
  <si>
    <t>stripper</t>
  </si>
  <si>
    <t>Mark Construction Invoice 344</t>
  </si>
  <si>
    <t>Rebuild garage</t>
  </si>
  <si>
    <t>Menards 757436061030</t>
  </si>
  <si>
    <t>Garage door</t>
  </si>
  <si>
    <t>Seiffert 50014495</t>
  </si>
  <si>
    <t>Menards 20942057840</t>
  </si>
  <si>
    <t>porch stairs\ shed(see garage invoice)</t>
  </si>
  <si>
    <t>Sherwin Williams 7397-1</t>
  </si>
  <si>
    <t>Pait garage plus</t>
  </si>
  <si>
    <t>Menards 90738081430</t>
  </si>
  <si>
    <t>upstairs hall and bedroom fans</t>
  </si>
  <si>
    <t>Basement stairs,windows, doors</t>
  </si>
  <si>
    <t>Menards 112071864</t>
  </si>
  <si>
    <t>door trim, back deck trim</t>
  </si>
  <si>
    <t>bathroom lite plus(see porch receipt)</t>
  </si>
  <si>
    <t>round attic window and trim</t>
  </si>
  <si>
    <t xml:space="preserve">Salvaged </t>
  </si>
  <si>
    <t>rush</t>
  </si>
  <si>
    <t>sc</t>
  </si>
  <si>
    <t>Salvaged Dennis Laroque, c1880 apartment house</t>
  </si>
  <si>
    <t>3' 6" fir beveled glass top pocket door, trim and rail</t>
  </si>
  <si>
    <t>donation</t>
  </si>
  <si>
    <t>Salvation army</t>
  </si>
  <si>
    <t>switch plates</t>
  </si>
  <si>
    <t>Lowe S0107jk51174505</t>
  </si>
  <si>
    <t>Menards  57436064356</t>
  </si>
  <si>
    <t>porch screws,door lock</t>
  </si>
  <si>
    <t>B&amp;B Drain Tech</t>
  </si>
  <si>
    <t>clean drain</t>
  </si>
  <si>
    <t>camera  drain</t>
  </si>
  <si>
    <t>screws</t>
  </si>
  <si>
    <t>Menards 90734062399</t>
  </si>
  <si>
    <t>Menards  57412062945</t>
  </si>
  <si>
    <t>porch steps ,screws</t>
  </si>
  <si>
    <t>Menards  57488074073</t>
  </si>
  <si>
    <t>Menards 22658039472</t>
  </si>
  <si>
    <t>basement coverup</t>
  </si>
  <si>
    <t>Electrical Total</t>
  </si>
  <si>
    <t>Tax credit</t>
  </si>
  <si>
    <t>Tax credit total =</t>
  </si>
  <si>
    <t>x 25% =</t>
  </si>
  <si>
    <t>Donation</t>
  </si>
  <si>
    <t xml:space="preserve">Reframing   Mark Construction  </t>
  </si>
  <si>
    <t xml:space="preserve">Roofing-Mark Construction </t>
  </si>
  <si>
    <t xml:space="preserve">       Soffits  Mark Construction</t>
  </si>
  <si>
    <t>Interest QCHC Loan</t>
  </si>
  <si>
    <t xml:space="preserve">Optional </t>
  </si>
  <si>
    <t>May 31,2008</t>
  </si>
  <si>
    <t>dish washer and stove</t>
  </si>
  <si>
    <t>Salvaged St. Ambroise 2116 Harrison c1890</t>
  </si>
  <si>
    <t>Salvaged St. Ambroise 2118 Harrison c1890</t>
  </si>
  <si>
    <t>Salvaged St Ambrose</t>
  </si>
  <si>
    <t>porch spindles and rails</t>
  </si>
  <si>
    <t>Salvaged Peterson VanMaur Dept store c 1890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</si>
</sst>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  <numFmt numFmtId="171" formatCode="&quot;$&quot;#,##0.0_);[Red]\(&quot;$&quot;#,##0.0\)"/>
    <numFmt numFmtId="172" formatCode="&quot;$&quot;#,##0.0"/>
    <numFmt numFmtId="173" formatCode="m/d/yy;@"/>
    <numFmt numFmtId="174" formatCode="&quot;$&quot;#,##0.00"/>
    <numFmt numFmtId="175" formatCode="&quot;$&quot;#,##0.000"/>
  </numFmts>
  <fonts count="20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4"/>
      <name val="Arial"/>
      <family val="0"/>
    </font>
    <font>
      <b/>
      <sz val="14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117">
    <border>
      <left/>
      <right/>
      <top/>
      <bottom/>
      <diagonal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double"/>
      <top style="double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double"/>
      <top style="medium"/>
      <bottom style="hair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medium"/>
    </border>
    <border>
      <left style="double"/>
      <right style="medium"/>
      <top style="medium"/>
      <bottom style="hair"/>
    </border>
    <border>
      <left style="double"/>
      <right style="medium"/>
      <top style="hair"/>
      <bottom style="hair"/>
    </border>
    <border>
      <left style="double"/>
      <right style="thin"/>
      <top style="double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double"/>
      <right style="medium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 style="hair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5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 indent="1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 horizontal="right" indent="1"/>
    </xf>
    <xf numFmtId="0" fontId="0" fillId="0" borderId="6" xfId="0" applyBorder="1" applyAlignment="1">
      <alignment/>
    </xf>
    <xf numFmtId="164" fontId="0" fillId="0" borderId="7" xfId="0" applyNumberFormat="1" applyBorder="1" applyAlignment="1">
      <alignment horizontal="right" indent="1"/>
    </xf>
    <xf numFmtId="174" fontId="0" fillId="0" borderId="2" xfId="0" applyNumberFormat="1" applyBorder="1" applyAlignment="1">
      <alignment horizontal="right" indent="1"/>
    </xf>
    <xf numFmtId="164" fontId="0" fillId="0" borderId="8" xfId="0" applyNumberFormat="1" applyBorder="1" applyAlignment="1">
      <alignment horizontal="right" indent="1"/>
    </xf>
    <xf numFmtId="174" fontId="0" fillId="0" borderId="9" xfId="0" applyNumberFormat="1" applyBorder="1" applyAlignment="1">
      <alignment horizontal="right" indent="1"/>
    </xf>
    <xf numFmtId="174" fontId="0" fillId="0" borderId="3" xfId="0" applyNumberFormat="1" applyBorder="1" applyAlignment="1">
      <alignment horizontal="right" indent="1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174" fontId="0" fillId="0" borderId="11" xfId="0" applyNumberFormat="1" applyBorder="1" applyAlignment="1">
      <alignment horizontal="right" indent="1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74" fontId="0" fillId="0" borderId="12" xfId="0" applyNumberFormat="1" applyBorder="1" applyAlignment="1">
      <alignment horizontal="right" indent="1"/>
    </xf>
    <xf numFmtId="174" fontId="0" fillId="0" borderId="9" xfId="0" applyNumberFormat="1" applyBorder="1" applyAlignment="1">
      <alignment horizontal="left" indent="1"/>
    </xf>
    <xf numFmtId="174" fontId="0" fillId="0" borderId="13" xfId="0" applyNumberFormat="1" applyBorder="1" applyAlignment="1">
      <alignment horizontal="center"/>
    </xf>
    <xf numFmtId="174" fontId="0" fillId="0" borderId="2" xfId="0" applyNumberFormat="1" applyBorder="1" applyAlignment="1">
      <alignment horizontal="left" indent="1"/>
    </xf>
    <xf numFmtId="14" fontId="1" fillId="0" borderId="1" xfId="0" applyNumberFormat="1" applyFont="1" applyBorder="1" applyAlignment="1">
      <alignment horizontal="right" indent="1"/>
    </xf>
    <xf numFmtId="0" fontId="1" fillId="0" borderId="2" xfId="0" applyFont="1" applyBorder="1" applyAlignment="1">
      <alignment/>
    </xf>
    <xf numFmtId="174" fontId="1" fillId="0" borderId="2" xfId="0" applyNumberFormat="1" applyFont="1" applyBorder="1" applyAlignment="1">
      <alignment horizontal="right" inden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 horizontal="right" indent="1"/>
    </xf>
    <xf numFmtId="174" fontId="10" fillId="0" borderId="17" xfId="0" applyNumberFormat="1" applyFont="1" applyBorder="1" applyAlignment="1">
      <alignment horizontal="right" indent="1"/>
    </xf>
    <xf numFmtId="0" fontId="10" fillId="0" borderId="17" xfId="0" applyFont="1" applyBorder="1" applyAlignment="1">
      <alignment/>
    </xf>
    <xf numFmtId="174" fontId="10" fillId="0" borderId="18" xfId="0" applyNumberFormat="1" applyFont="1" applyBorder="1" applyAlignment="1">
      <alignment horizontal="right" indent="1"/>
    </xf>
    <xf numFmtId="174" fontId="10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64" fontId="0" fillId="0" borderId="21" xfId="0" applyNumberFormat="1" applyBorder="1" applyAlignment="1">
      <alignment horizontal="right" indent="1"/>
    </xf>
    <xf numFmtId="164" fontId="0" fillId="0" borderId="22" xfId="0" applyNumberFormat="1" applyBorder="1" applyAlignment="1">
      <alignment horizontal="right" indent="1"/>
    </xf>
    <xf numFmtId="0" fontId="0" fillId="0" borderId="23" xfId="0" applyBorder="1" applyAlignment="1">
      <alignment/>
    </xf>
    <xf numFmtId="14" fontId="1" fillId="0" borderId="24" xfId="0" applyNumberFormat="1" applyFont="1" applyBorder="1" applyAlignment="1">
      <alignment horizontal="right" indent="1"/>
    </xf>
    <xf numFmtId="0" fontId="1" fillId="0" borderId="25" xfId="0" applyFont="1" applyBorder="1" applyAlignment="1">
      <alignment/>
    </xf>
    <xf numFmtId="174" fontId="1" fillId="0" borderId="25" xfId="0" applyNumberFormat="1" applyFont="1" applyBorder="1" applyAlignment="1">
      <alignment horizontal="right" indent="1"/>
    </xf>
    <xf numFmtId="0" fontId="1" fillId="0" borderId="26" xfId="0" applyFont="1" applyBorder="1" applyAlignment="1">
      <alignment/>
    </xf>
    <xf numFmtId="14" fontId="1" fillId="0" borderId="14" xfId="0" applyNumberFormat="1" applyFont="1" applyBorder="1" applyAlignment="1">
      <alignment horizontal="left"/>
    </xf>
    <xf numFmtId="0" fontId="1" fillId="0" borderId="27" xfId="0" applyFont="1" applyFill="1" applyBorder="1" applyAlignment="1">
      <alignment horizontal="center"/>
    </xf>
    <xf numFmtId="14" fontId="10" fillId="0" borderId="28" xfId="0" applyNumberFormat="1" applyFont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174" fontId="11" fillId="0" borderId="13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14" fontId="1" fillId="0" borderId="33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74" fontId="1" fillId="0" borderId="32" xfId="0" applyNumberFormat="1" applyFont="1" applyBorder="1" applyAlignment="1">
      <alignment horizontal="right" indent="1"/>
    </xf>
    <xf numFmtId="0" fontId="1" fillId="0" borderId="26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" fillId="0" borderId="32" xfId="0" applyFont="1" applyBorder="1" applyAlignment="1">
      <alignment/>
    </xf>
    <xf numFmtId="174" fontId="1" fillId="0" borderId="35" xfId="0" applyNumberFormat="1" applyFont="1" applyBorder="1" applyAlignment="1">
      <alignment horizontal="right" indent="1"/>
    </xf>
    <xf numFmtId="0" fontId="1" fillId="0" borderId="13" xfId="0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174" fontId="1" fillId="0" borderId="9" xfId="0" applyNumberFormat="1" applyFont="1" applyBorder="1" applyAlignment="1">
      <alignment horizontal="right" indent="1"/>
    </xf>
    <xf numFmtId="164" fontId="1" fillId="0" borderId="36" xfId="0" applyNumberFormat="1" applyFont="1" applyBorder="1" applyAlignment="1">
      <alignment horizontal="right" indent="1"/>
    </xf>
    <xf numFmtId="174" fontId="1" fillId="0" borderId="3" xfId="0" applyNumberFormat="1" applyFont="1" applyBorder="1" applyAlignment="1">
      <alignment horizontal="right" indent="1"/>
    </xf>
    <xf numFmtId="0" fontId="1" fillId="0" borderId="3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74" fontId="1" fillId="0" borderId="11" xfId="0" applyNumberFormat="1" applyFont="1" applyBorder="1" applyAlignment="1">
      <alignment horizontal="right" indent="1"/>
    </xf>
    <xf numFmtId="174" fontId="1" fillId="0" borderId="12" xfId="0" applyNumberFormat="1" applyFont="1" applyBorder="1" applyAlignment="1">
      <alignment horizontal="right" indent="1"/>
    </xf>
    <xf numFmtId="164" fontId="1" fillId="0" borderId="37" xfId="0" applyNumberFormat="1" applyFont="1" applyBorder="1" applyAlignment="1">
      <alignment horizontal="right" indent="1"/>
    </xf>
    <xf numFmtId="0" fontId="1" fillId="0" borderId="38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26" xfId="0" applyFont="1" applyBorder="1" applyAlignment="1">
      <alignment/>
    </xf>
    <xf numFmtId="174" fontId="5" fillId="0" borderId="26" xfId="0" applyNumberFormat="1" applyFont="1" applyBorder="1" applyAlignment="1">
      <alignment horizontal="right" indent="1"/>
    </xf>
    <xf numFmtId="174" fontId="5" fillId="0" borderId="40" xfId="0" applyNumberFormat="1" applyFont="1" applyBorder="1" applyAlignment="1">
      <alignment horizontal="right" indent="1"/>
    </xf>
    <xf numFmtId="174" fontId="5" fillId="0" borderId="41" xfId="0" applyNumberFormat="1" applyFont="1" applyBorder="1" applyAlignment="1">
      <alignment horizontal="right" inden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164" fontId="1" fillId="0" borderId="5" xfId="0" applyNumberFormat="1" applyFont="1" applyBorder="1" applyAlignment="1">
      <alignment horizontal="right" indent="1"/>
    </xf>
    <xf numFmtId="164" fontId="1" fillId="0" borderId="7" xfId="0" applyNumberFormat="1" applyFont="1" applyBorder="1" applyAlignment="1">
      <alignment horizontal="right" indent="1"/>
    </xf>
    <xf numFmtId="164" fontId="1" fillId="0" borderId="8" xfId="0" applyNumberFormat="1" applyFont="1" applyBorder="1" applyAlignment="1">
      <alignment horizontal="right" indent="1"/>
    </xf>
    <xf numFmtId="0" fontId="1" fillId="0" borderId="6" xfId="0" applyFont="1" applyBorder="1" applyAlignment="1">
      <alignment/>
    </xf>
    <xf numFmtId="14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4" xfId="0" applyFont="1" applyBorder="1" applyAlignment="1">
      <alignment/>
    </xf>
    <xf numFmtId="174" fontId="1" fillId="0" borderId="35" xfId="0" applyNumberFormat="1" applyFont="1" applyBorder="1" applyAlignment="1">
      <alignment horizontal="left" indent="1"/>
    </xf>
    <xf numFmtId="174" fontId="1" fillId="0" borderId="13" xfId="0" applyNumberFormat="1" applyFont="1" applyBorder="1" applyAlignment="1">
      <alignment horizontal="center"/>
    </xf>
    <xf numFmtId="174" fontId="1" fillId="0" borderId="9" xfId="0" applyNumberFormat="1" applyFont="1" applyBorder="1" applyAlignment="1">
      <alignment horizontal="left" indent="1"/>
    </xf>
    <xf numFmtId="174" fontId="5" fillId="0" borderId="42" xfId="0" applyNumberFormat="1" applyFont="1" applyBorder="1" applyAlignment="1">
      <alignment horizontal="center"/>
    </xf>
    <xf numFmtId="0" fontId="8" fillId="0" borderId="0" xfId="0" applyFont="1" applyAlignment="1">
      <alignment/>
    </xf>
    <xf numFmtId="14" fontId="5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64" fontId="1" fillId="0" borderId="35" xfId="0" applyNumberFormat="1" applyFont="1" applyBorder="1" applyAlignment="1">
      <alignment horizontal="left" indent="1"/>
    </xf>
    <xf numFmtId="164" fontId="1" fillId="0" borderId="9" xfId="0" applyNumberFormat="1" applyFont="1" applyBorder="1" applyAlignment="1">
      <alignment horizontal="left" indent="1"/>
    </xf>
    <xf numFmtId="164" fontId="1" fillId="0" borderId="12" xfId="0" applyNumberFormat="1" applyFont="1" applyBorder="1" applyAlignment="1">
      <alignment horizontal="right" inden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4" fontId="1" fillId="0" borderId="36" xfId="0" applyNumberFormat="1" applyFont="1" applyBorder="1" applyAlignment="1">
      <alignment horizontal="right" indent="1"/>
    </xf>
    <xf numFmtId="0" fontId="5" fillId="0" borderId="43" xfId="0" applyFont="1" applyBorder="1" applyAlignment="1">
      <alignment horizontal="center"/>
    </xf>
    <xf numFmtId="0" fontId="5" fillId="0" borderId="17" xfId="0" applyFont="1" applyBorder="1" applyAlignment="1">
      <alignment/>
    </xf>
    <xf numFmtId="164" fontId="1" fillId="0" borderId="16" xfId="0" applyNumberFormat="1" applyFont="1" applyBorder="1" applyAlignment="1">
      <alignment horizontal="right" indent="1"/>
    </xf>
    <xf numFmtId="0" fontId="5" fillId="0" borderId="34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74" fontId="1" fillId="0" borderId="13" xfId="0" applyNumberFormat="1" applyFont="1" applyBorder="1" applyAlignment="1">
      <alignment horizontal="right" indent="1"/>
    </xf>
    <xf numFmtId="164" fontId="1" fillId="0" borderId="0" xfId="0" applyNumberFormat="1" applyFont="1" applyAlignment="1">
      <alignment horizontal="right" indent="1"/>
    </xf>
    <xf numFmtId="174" fontId="1" fillId="0" borderId="32" xfId="0" applyNumberFormat="1" applyFont="1" applyBorder="1" applyAlignment="1">
      <alignment horizontal="center"/>
    </xf>
    <xf numFmtId="174" fontId="1" fillId="0" borderId="2" xfId="0" applyNumberFormat="1" applyFont="1" applyBorder="1" applyAlignment="1">
      <alignment horizontal="center"/>
    </xf>
    <xf numFmtId="164" fontId="1" fillId="0" borderId="37" xfId="0" applyNumberFormat="1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174" fontId="1" fillId="0" borderId="3" xfId="0" applyNumberFormat="1" applyFont="1" applyBorder="1" applyAlignment="1">
      <alignment horizontal="center"/>
    </xf>
    <xf numFmtId="174" fontId="11" fillId="0" borderId="3" xfId="0" applyNumberFormat="1" applyFont="1" applyBorder="1" applyAlignment="1">
      <alignment horizontal="center"/>
    </xf>
    <xf numFmtId="14" fontId="1" fillId="0" borderId="44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45" xfId="0" applyFont="1" applyBorder="1" applyAlignment="1">
      <alignment/>
    </xf>
    <xf numFmtId="174" fontId="1" fillId="0" borderId="0" xfId="0" applyNumberFormat="1" applyFont="1" applyBorder="1" applyAlignment="1">
      <alignment horizontal="right" indent="1"/>
    </xf>
    <xf numFmtId="0" fontId="1" fillId="0" borderId="0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174" fontId="1" fillId="0" borderId="47" xfId="0" applyNumberFormat="1" applyFont="1" applyBorder="1" applyAlignment="1">
      <alignment horizontal="right" indent="1"/>
    </xf>
    <xf numFmtId="174" fontId="1" fillId="0" borderId="48" xfId="0" applyNumberFormat="1" applyFont="1" applyBorder="1" applyAlignment="1">
      <alignment horizontal="center"/>
    </xf>
    <xf numFmtId="174" fontId="1" fillId="0" borderId="47" xfId="0" applyNumberFormat="1" applyFont="1" applyBorder="1" applyAlignment="1">
      <alignment horizontal="center"/>
    </xf>
    <xf numFmtId="174" fontId="1" fillId="0" borderId="49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47" xfId="0" applyBorder="1" applyAlignment="1">
      <alignment/>
    </xf>
    <xf numFmtId="0" fontId="1" fillId="0" borderId="25" xfId="0" applyFont="1" applyBorder="1" applyAlignment="1">
      <alignment horizontal="center"/>
    </xf>
    <xf numFmtId="174" fontId="1" fillId="0" borderId="5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4" fontId="1" fillId="0" borderId="37" xfId="0" applyNumberFormat="1" applyFont="1" applyBorder="1" applyAlignment="1">
      <alignment horizontal="right" indent="1"/>
    </xf>
    <xf numFmtId="174" fontId="1" fillId="0" borderId="51" xfId="0" applyNumberFormat="1" applyFont="1" applyBorder="1" applyAlignment="1">
      <alignment horizontal="right" indent="1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/>
    </xf>
    <xf numFmtId="174" fontId="10" fillId="0" borderId="45" xfId="0" applyNumberFormat="1" applyFont="1" applyBorder="1" applyAlignment="1">
      <alignment horizontal="right" indent="1"/>
    </xf>
    <xf numFmtId="174" fontId="10" fillId="0" borderId="27" xfId="0" applyNumberFormat="1" applyFont="1" applyBorder="1" applyAlignment="1">
      <alignment horizontal="right" indent="1"/>
    </xf>
    <xf numFmtId="174" fontId="10" fillId="0" borderId="0" xfId="0" applyNumberFormat="1" applyFont="1" applyBorder="1" applyAlignment="1">
      <alignment horizontal="right" indent="1"/>
    </xf>
    <xf numFmtId="174" fontId="10" fillId="0" borderId="52" xfId="0" applyNumberFormat="1" applyFont="1" applyBorder="1" applyAlignment="1">
      <alignment horizontal="center"/>
    </xf>
    <xf numFmtId="0" fontId="10" fillId="0" borderId="43" xfId="0" applyFont="1" applyBorder="1" applyAlignment="1">
      <alignment horizontal="center" wrapText="1"/>
    </xf>
    <xf numFmtId="14" fontId="10" fillId="0" borderId="44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2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14" fontId="0" fillId="0" borderId="44" xfId="0" applyNumberFormat="1" applyBorder="1" applyAlignment="1">
      <alignment horizontal="center"/>
    </xf>
    <xf numFmtId="0" fontId="0" fillId="0" borderId="45" xfId="0" applyBorder="1" applyAlignment="1">
      <alignment/>
    </xf>
    <xf numFmtId="174" fontId="0" fillId="0" borderId="45" xfId="0" applyNumberFormat="1" applyBorder="1" applyAlignment="1">
      <alignment horizontal="right" indent="1"/>
    </xf>
    <xf numFmtId="174" fontId="0" fillId="0" borderId="27" xfId="0" applyNumberFormat="1" applyBorder="1" applyAlignment="1">
      <alignment horizontal="left" indent="1"/>
    </xf>
    <xf numFmtId="14" fontId="0" fillId="0" borderId="53" xfId="0" applyNumberFormat="1" applyBorder="1" applyAlignment="1">
      <alignment horizontal="center"/>
    </xf>
    <xf numFmtId="0" fontId="0" fillId="0" borderId="54" xfId="0" applyBorder="1" applyAlignment="1">
      <alignment/>
    </xf>
    <xf numFmtId="174" fontId="0" fillId="0" borderId="54" xfId="0" applyNumberFormat="1" applyBorder="1" applyAlignment="1">
      <alignment horizontal="right" indent="1"/>
    </xf>
    <xf numFmtId="174" fontId="0" fillId="0" borderId="55" xfId="0" applyNumberFormat="1" applyBorder="1" applyAlignment="1">
      <alignment horizontal="left" indent="1"/>
    </xf>
    <xf numFmtId="174" fontId="10" fillId="0" borderId="56" xfId="0" applyNumberFormat="1" applyFont="1" applyBorder="1" applyAlignment="1">
      <alignment horizontal="center"/>
    </xf>
    <xf numFmtId="14" fontId="1" fillId="0" borderId="33" xfId="0" applyNumberFormat="1" applyFont="1" applyBorder="1" applyAlignment="1">
      <alignment horizontal="right" indent="1"/>
    </xf>
    <xf numFmtId="174" fontId="0" fillId="0" borderId="13" xfId="0" applyNumberFormat="1" applyBorder="1" applyAlignment="1">
      <alignment horizontal="right" indent="1"/>
    </xf>
    <xf numFmtId="14" fontId="0" fillId="0" borderId="57" xfId="0" applyNumberFormat="1" applyBorder="1" applyAlignment="1">
      <alignment horizontal="center"/>
    </xf>
    <xf numFmtId="0" fontId="0" fillId="0" borderId="58" xfId="0" applyBorder="1" applyAlignment="1">
      <alignment/>
    </xf>
    <xf numFmtId="174" fontId="0" fillId="0" borderId="58" xfId="0" applyNumberFormat="1" applyBorder="1" applyAlignment="1">
      <alignment horizontal="right" indent="1"/>
    </xf>
    <xf numFmtId="174" fontId="0" fillId="0" borderId="59" xfId="0" applyNumberFormat="1" applyBorder="1" applyAlignment="1">
      <alignment horizontal="left" indent="1"/>
    </xf>
    <xf numFmtId="174" fontId="10" fillId="0" borderId="58" xfId="0" applyNumberFormat="1" applyFont="1" applyBorder="1" applyAlignment="1">
      <alignment horizontal="right" indent="1"/>
    </xf>
    <xf numFmtId="0" fontId="0" fillId="0" borderId="60" xfId="0" applyBorder="1" applyAlignment="1">
      <alignment/>
    </xf>
    <xf numFmtId="0" fontId="5" fillId="0" borderId="61" xfId="0" applyFont="1" applyBorder="1" applyAlignment="1">
      <alignment horizont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4" fontId="1" fillId="0" borderId="53" xfId="0" applyNumberFormat="1" applyFont="1" applyBorder="1" applyAlignment="1">
      <alignment horizontal="center"/>
    </xf>
    <xf numFmtId="0" fontId="1" fillId="0" borderId="55" xfId="0" applyFont="1" applyBorder="1" applyAlignment="1">
      <alignment horizontal="left"/>
    </xf>
    <xf numFmtId="174" fontId="5" fillId="0" borderId="54" xfId="0" applyNumberFormat="1" applyFont="1" applyBorder="1" applyAlignment="1">
      <alignment horizontal="center"/>
    </xf>
    <xf numFmtId="174" fontId="5" fillId="0" borderId="17" xfId="0" applyNumberFormat="1" applyFont="1" applyBorder="1" applyAlignment="1">
      <alignment horizontal="center"/>
    </xf>
    <xf numFmtId="174" fontId="5" fillId="0" borderId="63" xfId="0" applyNumberFormat="1" applyFont="1" applyBorder="1" applyAlignment="1">
      <alignment horizontal="right" indent="1"/>
    </xf>
    <xf numFmtId="174" fontId="5" fillId="0" borderId="18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4" fontId="1" fillId="0" borderId="57" xfId="0" applyNumberFormat="1" applyFont="1" applyBorder="1" applyAlignment="1">
      <alignment horizontal="center"/>
    </xf>
    <xf numFmtId="174" fontId="5" fillId="0" borderId="58" xfId="0" applyNumberFormat="1" applyFont="1" applyBorder="1" applyAlignment="1">
      <alignment horizontal="center"/>
    </xf>
    <xf numFmtId="0" fontId="1" fillId="0" borderId="59" xfId="0" applyFont="1" applyBorder="1" applyAlignment="1">
      <alignment horizontal="left"/>
    </xf>
    <xf numFmtId="174" fontId="5" fillId="0" borderId="45" xfId="0" applyNumberFormat="1" applyFont="1" applyBorder="1" applyAlignment="1">
      <alignment horizontal="center"/>
    </xf>
    <xf numFmtId="174" fontId="1" fillId="0" borderId="27" xfId="0" applyNumberFormat="1" applyFont="1" applyBorder="1" applyAlignment="1">
      <alignment/>
    </xf>
    <xf numFmtId="174" fontId="1" fillId="0" borderId="52" xfId="0" applyNumberFormat="1" applyFont="1" applyBorder="1" applyAlignment="1">
      <alignment horizontal="center"/>
    </xf>
    <xf numFmtId="174" fontId="5" fillId="0" borderId="61" xfId="0" applyNumberFormat="1" applyFont="1" applyBorder="1" applyAlignment="1">
      <alignment horizontal="center" vertical="center"/>
    </xf>
    <xf numFmtId="14" fontId="5" fillId="0" borderId="60" xfId="0" applyNumberFormat="1" applyFont="1" applyBorder="1" applyAlignment="1">
      <alignment horizontal="center"/>
    </xf>
    <xf numFmtId="0" fontId="1" fillId="0" borderId="64" xfId="0" applyFont="1" applyBorder="1" applyAlignment="1">
      <alignment horizontal="left" vertical="center"/>
    </xf>
    <xf numFmtId="174" fontId="5" fillId="0" borderId="65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48" xfId="0" applyBorder="1" applyAlignment="1">
      <alignment/>
    </xf>
    <xf numFmtId="0" fontId="5" fillId="0" borderId="64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5" fillId="0" borderId="67" xfId="0" applyFont="1" applyBorder="1" applyAlignment="1">
      <alignment horizontal="center"/>
    </xf>
    <xf numFmtId="174" fontId="5" fillId="0" borderId="66" xfId="0" applyNumberFormat="1" applyFont="1" applyBorder="1" applyAlignment="1">
      <alignment horizontal="center"/>
    </xf>
    <xf numFmtId="174" fontId="1" fillId="0" borderId="67" xfId="0" applyNumberFormat="1" applyFont="1" applyBorder="1" applyAlignment="1">
      <alignment horizontal="right" indent="1"/>
    </xf>
    <xf numFmtId="174" fontId="1" fillId="0" borderId="66" xfId="0" applyNumberFormat="1" applyFont="1" applyBorder="1" applyAlignment="1">
      <alignment horizontal="center"/>
    </xf>
    <xf numFmtId="174" fontId="1" fillId="0" borderId="61" xfId="0" applyNumberFormat="1" applyFont="1" applyBorder="1" applyAlignment="1">
      <alignment horizontal="right" indent="1"/>
    </xf>
    <xf numFmtId="174" fontId="11" fillId="0" borderId="62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174" fontId="5" fillId="0" borderId="45" xfId="0" applyNumberFormat="1" applyFont="1" applyBorder="1" applyAlignment="1">
      <alignment horizontal="right" indent="1"/>
    </xf>
    <xf numFmtId="174" fontId="5" fillId="0" borderId="61" xfId="0" applyNumberFormat="1" applyFont="1" applyBorder="1" applyAlignment="1">
      <alignment horizontal="right" indent="1"/>
    </xf>
    <xf numFmtId="14" fontId="1" fillId="0" borderId="24" xfId="0" applyNumberFormat="1" applyFont="1" applyBorder="1" applyAlignment="1">
      <alignment horizontal="center"/>
    </xf>
    <xf numFmtId="0" fontId="1" fillId="0" borderId="68" xfId="0" applyFont="1" applyBorder="1" applyAlignment="1">
      <alignment/>
    </xf>
    <xf numFmtId="174" fontId="11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174" fontId="5" fillId="0" borderId="26" xfId="0" applyNumberFormat="1" applyFont="1" applyBorder="1" applyAlignment="1">
      <alignment horizontal="center"/>
    </xf>
    <xf numFmtId="174" fontId="5" fillId="0" borderId="61" xfId="0" applyNumberFormat="1" applyFont="1" applyBorder="1" applyAlignment="1">
      <alignment horizontal="center"/>
    </xf>
    <xf numFmtId="174" fontId="1" fillId="0" borderId="61" xfId="0" applyNumberFormat="1" applyFont="1" applyBorder="1" applyAlignment="1">
      <alignment horizontal="center"/>
    </xf>
    <xf numFmtId="174" fontId="1" fillId="0" borderId="25" xfId="0" applyNumberFormat="1" applyFont="1" applyBorder="1" applyAlignment="1">
      <alignment horizontal="center"/>
    </xf>
    <xf numFmtId="172" fontId="1" fillId="0" borderId="9" xfId="0" applyNumberFormat="1" applyFont="1" applyBorder="1" applyAlignment="1">
      <alignment horizontal="left" indent="1"/>
    </xf>
    <xf numFmtId="174" fontId="1" fillId="0" borderId="12" xfId="0" applyNumberFormat="1" applyFont="1" applyBorder="1" applyAlignment="1">
      <alignment horizontal="left" indent="1"/>
    </xf>
    <xf numFmtId="164" fontId="12" fillId="0" borderId="29" xfId="0" applyNumberFormat="1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5" fillId="0" borderId="69" xfId="0" applyFont="1" applyBorder="1" applyAlignment="1">
      <alignment horizontal="center"/>
    </xf>
    <xf numFmtId="174" fontId="0" fillId="0" borderId="4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/>
    </xf>
    <xf numFmtId="0" fontId="10" fillId="0" borderId="39" xfId="0" applyFont="1" applyBorder="1" applyAlignment="1">
      <alignment horizontal="center" vertical="center" wrapText="1"/>
    </xf>
    <xf numFmtId="174" fontId="9" fillId="0" borderId="26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174" fontId="9" fillId="0" borderId="26" xfId="0" applyNumberFormat="1" applyFont="1" applyBorder="1" applyAlignment="1">
      <alignment horizontal="center" vertical="center"/>
    </xf>
    <xf numFmtId="0" fontId="5" fillId="0" borderId="70" xfId="0" applyFont="1" applyBorder="1" applyAlignment="1">
      <alignment horizontal="center"/>
    </xf>
    <xf numFmtId="0" fontId="1" fillId="0" borderId="71" xfId="0" applyFont="1" applyBorder="1" applyAlignment="1">
      <alignment/>
    </xf>
    <xf numFmtId="0" fontId="5" fillId="0" borderId="71" xfId="0" applyFont="1" applyBorder="1" applyAlignment="1">
      <alignment horizontal="center"/>
    </xf>
    <xf numFmtId="174" fontId="5" fillId="0" borderId="72" xfId="0" applyNumberFormat="1" applyFont="1" applyBorder="1" applyAlignment="1">
      <alignment horizontal="center"/>
    </xf>
    <xf numFmtId="174" fontId="5" fillId="0" borderId="73" xfId="0" applyNumberFormat="1" applyFont="1" applyBorder="1" applyAlignment="1">
      <alignment horizontal="center"/>
    </xf>
    <xf numFmtId="174" fontId="5" fillId="0" borderId="71" xfId="0" applyNumberFormat="1" applyFont="1" applyBorder="1" applyAlignment="1">
      <alignment horizontal="center"/>
    </xf>
    <xf numFmtId="0" fontId="5" fillId="0" borderId="64" xfId="0" applyFont="1" applyBorder="1" applyAlignment="1">
      <alignment/>
    </xf>
    <xf numFmtId="0" fontId="8" fillId="0" borderId="0" xfId="0" applyFont="1" applyAlignment="1">
      <alignment horizontal="right"/>
    </xf>
    <xf numFmtId="174" fontId="1" fillId="0" borderId="27" xfId="0" applyNumberFormat="1" applyFont="1" applyBorder="1" applyAlignment="1">
      <alignment horizontal="right" indent="1"/>
    </xf>
    <xf numFmtId="164" fontId="1" fillId="0" borderId="27" xfId="0" applyNumberFormat="1" applyFont="1" applyBorder="1" applyAlignment="1">
      <alignment horizontal="left" indent="1"/>
    </xf>
    <xf numFmtId="174" fontId="1" fillId="0" borderId="45" xfId="0" applyNumberFormat="1" applyFont="1" applyBorder="1" applyAlignment="1">
      <alignment horizontal="right" indent="1"/>
    </xf>
    <xf numFmtId="174" fontId="1" fillId="0" borderId="74" xfId="0" applyNumberFormat="1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5" fillId="0" borderId="67" xfId="0" applyFont="1" applyBorder="1" applyAlignment="1">
      <alignment horizontal="right"/>
    </xf>
    <xf numFmtId="174" fontId="1" fillId="0" borderId="35" xfId="0" applyNumberFormat="1" applyFont="1" applyBorder="1" applyAlignment="1">
      <alignment horizontal="center"/>
    </xf>
    <xf numFmtId="174" fontId="1" fillId="0" borderId="9" xfId="0" applyNumberFormat="1" applyFont="1" applyBorder="1" applyAlignment="1">
      <alignment horizontal="center"/>
    </xf>
    <xf numFmtId="174" fontId="1" fillId="0" borderId="12" xfId="0" applyNumberFormat="1" applyFont="1" applyBorder="1" applyAlignment="1">
      <alignment horizontal="center"/>
    </xf>
    <xf numFmtId="174" fontId="5" fillId="0" borderId="40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4" fontId="5" fillId="0" borderId="39" xfId="0" applyNumberFormat="1" applyFont="1" applyBorder="1" applyAlignment="1">
      <alignment horizontal="center"/>
    </xf>
    <xf numFmtId="174" fontId="1" fillId="0" borderId="65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left" indent="1"/>
    </xf>
    <xf numFmtId="174" fontId="1" fillId="0" borderId="38" xfId="0" applyNumberFormat="1" applyFont="1" applyBorder="1" applyAlignment="1">
      <alignment horizontal="right" indent="1"/>
    </xf>
    <xf numFmtId="0" fontId="13" fillId="0" borderId="2" xfId="0" applyFont="1" applyBorder="1" applyAlignment="1">
      <alignment/>
    </xf>
    <xf numFmtId="174" fontId="13" fillId="0" borderId="2" xfId="0" applyNumberFormat="1" applyFont="1" applyBorder="1" applyAlignment="1">
      <alignment horizontal="right" indent="1"/>
    </xf>
    <xf numFmtId="14" fontId="13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174" fontId="13" fillId="0" borderId="11" xfId="0" applyNumberFormat="1" applyFont="1" applyBorder="1" applyAlignment="1">
      <alignment horizontal="right" indent="1"/>
    </xf>
    <xf numFmtId="174" fontId="13" fillId="0" borderId="12" xfId="0" applyNumberFormat="1" applyFont="1" applyBorder="1" applyAlignment="1">
      <alignment horizontal="left" indent="1"/>
    </xf>
    <xf numFmtId="164" fontId="13" fillId="0" borderId="37" xfId="0" applyNumberFormat="1" applyFont="1" applyBorder="1" applyAlignment="1">
      <alignment horizontal="right" indent="1"/>
    </xf>
    <xf numFmtId="0" fontId="13" fillId="0" borderId="38" xfId="0" applyFont="1" applyBorder="1" applyAlignment="1">
      <alignment horizontal="right" indent="1"/>
    </xf>
    <xf numFmtId="14" fontId="13" fillId="0" borderId="1" xfId="0" applyNumberFormat="1" applyFont="1" applyBorder="1" applyAlignment="1">
      <alignment horizontal="center"/>
    </xf>
    <xf numFmtId="174" fontId="13" fillId="0" borderId="9" xfId="0" applyNumberFormat="1" applyFont="1" applyBorder="1" applyAlignment="1">
      <alignment horizontal="center"/>
    </xf>
    <xf numFmtId="164" fontId="13" fillId="0" borderId="36" xfId="0" applyNumberFormat="1" applyFont="1" applyBorder="1" applyAlignment="1">
      <alignment horizontal="right" indent="1"/>
    </xf>
    <xf numFmtId="164" fontId="0" fillId="0" borderId="0" xfId="0" applyNumberFormat="1" applyAlignment="1">
      <alignment/>
    </xf>
    <xf numFmtId="170" fontId="10" fillId="0" borderId="0" xfId="0" applyNumberFormat="1" applyFont="1" applyAlignment="1">
      <alignment horizontal="center"/>
    </xf>
    <xf numFmtId="0" fontId="10" fillId="0" borderId="43" xfId="0" applyFont="1" applyBorder="1" applyAlignment="1">
      <alignment horizontal="center"/>
    </xf>
    <xf numFmtId="164" fontId="9" fillId="0" borderId="17" xfId="0" applyNumberFormat="1" applyFont="1" applyBorder="1" applyAlignment="1">
      <alignment horizontal="right" indent="1"/>
    </xf>
    <xf numFmtId="164" fontId="9" fillId="0" borderId="63" xfId="0" applyNumberFormat="1" applyFont="1" applyBorder="1" applyAlignment="1">
      <alignment horizontal="right" indent="1"/>
    </xf>
    <xf numFmtId="164" fontId="9" fillId="0" borderId="17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left" vertical="center" wrapText="1"/>
    </xf>
    <xf numFmtId="174" fontId="0" fillId="0" borderId="66" xfId="0" applyNumberFormat="1" applyBorder="1" applyAlignment="1">
      <alignment/>
    </xf>
    <xf numFmtId="14" fontId="1" fillId="0" borderId="10" xfId="0" applyNumberFormat="1" applyFont="1" applyBorder="1" applyAlignment="1">
      <alignment horizontal="right" indent="1"/>
    </xf>
    <xf numFmtId="14" fontId="10" fillId="0" borderId="70" xfId="0" applyNumberFormat="1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174" fontId="9" fillId="0" borderId="73" xfId="0" applyNumberFormat="1" applyFont="1" applyBorder="1" applyAlignment="1">
      <alignment horizontal="right" indent="1"/>
    </xf>
    <xf numFmtId="174" fontId="9" fillId="0" borderId="61" xfId="0" applyNumberFormat="1" applyFont="1" applyBorder="1" applyAlignment="1">
      <alignment horizontal="right" vertical="center"/>
    </xf>
    <xf numFmtId="174" fontId="0" fillId="0" borderId="2" xfId="0" applyNumberFormat="1" applyBorder="1" applyAlignment="1">
      <alignment/>
    </xf>
    <xf numFmtId="174" fontId="0" fillId="0" borderId="11" xfId="0" applyNumberFormat="1" applyBorder="1" applyAlignment="1">
      <alignment horizontal="left" indent="1"/>
    </xf>
    <xf numFmtId="174" fontId="1" fillId="0" borderId="74" xfId="0" applyNumberFormat="1" applyFont="1" applyBorder="1" applyAlignment="1">
      <alignment horizontal="center" vertical="center"/>
    </xf>
    <xf numFmtId="14" fontId="5" fillId="0" borderId="61" xfId="0" applyNumberFormat="1" applyFont="1" applyBorder="1" applyAlignment="1">
      <alignment/>
    </xf>
    <xf numFmtId="164" fontId="1" fillId="0" borderId="45" xfId="0" applyNumberFormat="1" applyFont="1" applyBorder="1" applyAlignment="1">
      <alignment horizontal="left"/>
    </xf>
    <xf numFmtId="174" fontId="9" fillId="0" borderId="71" xfId="0" applyNumberFormat="1" applyFont="1" applyBorder="1" applyAlignment="1">
      <alignment horizontal="left" indent="1"/>
    </xf>
    <xf numFmtId="0" fontId="1" fillId="0" borderId="76" xfId="0" applyFont="1" applyBorder="1" applyAlignment="1">
      <alignment/>
    </xf>
    <xf numFmtId="0" fontId="1" fillId="0" borderId="77" xfId="0" applyFont="1" applyBorder="1" applyAlignment="1">
      <alignment/>
    </xf>
    <xf numFmtId="0" fontId="0" fillId="0" borderId="77" xfId="0" applyBorder="1" applyAlignment="1">
      <alignment/>
    </xf>
    <xf numFmtId="0" fontId="9" fillId="0" borderId="78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0" fillId="0" borderId="79" xfId="0" applyBorder="1" applyAlignment="1">
      <alignment/>
    </xf>
    <xf numFmtId="0" fontId="1" fillId="0" borderId="80" xfId="0" applyFont="1" applyBorder="1" applyAlignment="1">
      <alignment/>
    </xf>
    <xf numFmtId="0" fontId="0" fillId="0" borderId="81" xfId="0" applyBorder="1" applyAlignment="1">
      <alignment/>
    </xf>
    <xf numFmtId="0" fontId="5" fillId="0" borderId="82" xfId="0" applyFont="1" applyBorder="1" applyAlignment="1">
      <alignment horizontal="center"/>
    </xf>
    <xf numFmtId="14" fontId="1" fillId="0" borderId="44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12" xfId="0" applyFont="1" applyBorder="1" applyAlignment="1">
      <alignment horizontal="center"/>
    </xf>
    <xf numFmtId="174" fontId="1" fillId="0" borderId="40" xfId="0" applyNumberFormat="1" applyFont="1" applyBorder="1" applyAlignment="1">
      <alignment horizontal="right" indent="1"/>
    </xf>
    <xf numFmtId="164" fontId="1" fillId="0" borderId="26" xfId="0" applyNumberFormat="1" applyFont="1" applyBorder="1" applyAlignment="1">
      <alignment horizontal="left"/>
    </xf>
    <xf numFmtId="174" fontId="1" fillId="0" borderId="26" xfId="0" applyNumberFormat="1" applyFont="1" applyBorder="1" applyAlignment="1">
      <alignment horizontal="right" indent="1"/>
    </xf>
    <xf numFmtId="164" fontId="1" fillId="0" borderId="2" xfId="0" applyNumberFormat="1" applyFont="1" applyBorder="1" applyAlignment="1">
      <alignment horizontal="left"/>
    </xf>
    <xf numFmtId="164" fontId="0" fillId="0" borderId="0" xfId="0" applyNumberFormat="1" applyFont="1" applyAlignment="1">
      <alignment/>
    </xf>
    <xf numFmtId="174" fontId="5" fillId="0" borderId="67" xfId="0" applyNumberFormat="1" applyFont="1" applyBorder="1" applyAlignment="1">
      <alignment horizontal="center"/>
    </xf>
    <xf numFmtId="174" fontId="1" fillId="0" borderId="67" xfId="0" applyNumberFormat="1" applyFont="1" applyBorder="1" applyAlignment="1">
      <alignment/>
    </xf>
    <xf numFmtId="164" fontId="1" fillId="0" borderId="2" xfId="0" applyNumberFormat="1" applyFont="1" applyBorder="1" applyAlignment="1">
      <alignment horizontal="left" vertical="center" wrapText="1"/>
    </xf>
    <xf numFmtId="174" fontId="1" fillId="0" borderId="47" xfId="0" applyNumberFormat="1" applyFont="1" applyBorder="1" applyAlignment="1">
      <alignment horizontal="left" vertical="center" wrapText="1"/>
    </xf>
    <xf numFmtId="174" fontId="1" fillId="0" borderId="9" xfId="0" applyNumberFormat="1" applyFont="1" applyBorder="1" applyAlignment="1">
      <alignment horizontal="right" vertical="center" wrapText="1" indent="1"/>
    </xf>
    <xf numFmtId="14" fontId="1" fillId="0" borderId="10" xfId="0" applyNumberFormat="1" applyFont="1" applyBorder="1" applyAlignment="1">
      <alignment horizontal="center" vertical="center" wrapText="1"/>
    </xf>
    <xf numFmtId="174" fontId="9" fillId="0" borderId="40" xfId="0" applyNumberFormat="1" applyFont="1" applyBorder="1" applyAlignment="1">
      <alignment horizontal="center" vertical="center"/>
    </xf>
    <xf numFmtId="174" fontId="10" fillId="0" borderId="65" xfId="0" applyNumberFormat="1" applyFont="1" applyBorder="1" applyAlignment="1">
      <alignment horizontal="center" vertical="center"/>
    </xf>
    <xf numFmtId="174" fontId="0" fillId="0" borderId="47" xfId="0" applyNumberFormat="1" applyBorder="1" applyAlignment="1">
      <alignment horizontal="center"/>
    </xf>
    <xf numFmtId="174" fontId="9" fillId="0" borderId="72" xfId="0" applyNumberFormat="1" applyFont="1" applyBorder="1" applyAlignment="1">
      <alignment horizontal="center"/>
    </xf>
    <xf numFmtId="6" fontId="1" fillId="0" borderId="14" xfId="0" applyNumberFormat="1" applyFont="1" applyFill="1" applyBorder="1" applyAlignment="1">
      <alignment horizontal="center"/>
    </xf>
    <xf numFmtId="6" fontId="1" fillId="0" borderId="14" xfId="0" applyNumberFormat="1" applyFont="1" applyFill="1" applyBorder="1" applyAlignment="1">
      <alignment horizontal="right" indent="1"/>
    </xf>
    <xf numFmtId="6" fontId="1" fillId="0" borderId="2" xfId="0" applyNumberFormat="1" applyFont="1" applyFill="1" applyBorder="1" applyAlignment="1">
      <alignment horizontal="right" indent="1"/>
    </xf>
    <xf numFmtId="164" fontId="1" fillId="0" borderId="9" xfId="0" applyNumberFormat="1" applyFont="1" applyFill="1" applyBorder="1" applyAlignment="1">
      <alignment horizontal="right" indent="1"/>
    </xf>
    <xf numFmtId="0" fontId="11" fillId="0" borderId="32" xfId="0" applyFont="1" applyBorder="1" applyAlignment="1">
      <alignment/>
    </xf>
    <xf numFmtId="174" fontId="11" fillId="0" borderId="32" xfId="0" applyNumberFormat="1" applyFont="1" applyBorder="1" applyAlignment="1">
      <alignment horizontal="center"/>
    </xf>
    <xf numFmtId="174" fontId="11" fillId="0" borderId="35" xfId="0" applyNumberFormat="1" applyFont="1" applyBorder="1" applyAlignment="1">
      <alignment horizontal="left" indent="1"/>
    </xf>
    <xf numFmtId="0" fontId="11" fillId="0" borderId="32" xfId="0" applyFont="1" applyBorder="1" applyAlignment="1">
      <alignment horizontal="center"/>
    </xf>
    <xf numFmtId="14" fontId="11" fillId="0" borderId="33" xfId="0" applyNumberFormat="1" applyFont="1" applyBorder="1" applyAlignment="1">
      <alignment horizontal="center"/>
    </xf>
    <xf numFmtId="174" fontId="11" fillId="0" borderId="51" xfId="0" applyNumberFormat="1" applyFont="1" applyBorder="1" applyAlignment="1">
      <alignment horizontal="right" indent="1"/>
    </xf>
    <xf numFmtId="174" fontId="1" fillId="0" borderId="2" xfId="0" applyNumberFormat="1" applyFont="1" applyBorder="1" applyAlignment="1">
      <alignment/>
    </xf>
    <xf numFmtId="0" fontId="13" fillId="0" borderId="77" xfId="0" applyFont="1" applyBorder="1" applyAlignment="1">
      <alignment/>
    </xf>
    <xf numFmtId="174" fontId="13" fillId="0" borderId="11" xfId="0" applyNumberFormat="1" applyFont="1" applyBorder="1" applyAlignment="1">
      <alignment horizontal="center"/>
    </xf>
    <xf numFmtId="0" fontId="5" fillId="0" borderId="83" xfId="0" applyFont="1" applyFill="1" applyBorder="1" applyAlignment="1">
      <alignment horizontal="left" indent="3"/>
    </xf>
    <xf numFmtId="6" fontId="1" fillId="0" borderId="78" xfId="0" applyNumberFormat="1" applyFont="1" applyFill="1" applyBorder="1" applyAlignment="1">
      <alignment horizontal="center"/>
    </xf>
    <xf numFmtId="6" fontId="1" fillId="0" borderId="78" xfId="0" applyNumberFormat="1" applyFont="1" applyFill="1" applyBorder="1" applyAlignment="1">
      <alignment horizontal="right" indent="1"/>
    </xf>
    <xf numFmtId="6" fontId="1" fillId="0" borderId="26" xfId="0" applyNumberFormat="1" applyFont="1" applyFill="1" applyBorder="1" applyAlignment="1">
      <alignment horizontal="right" indent="1"/>
    </xf>
    <xf numFmtId="164" fontId="1" fillId="0" borderId="40" xfId="0" applyNumberFormat="1" applyFont="1" applyFill="1" applyBorder="1" applyAlignment="1">
      <alignment horizontal="right" indent="1"/>
    </xf>
    <xf numFmtId="0" fontId="5" fillId="0" borderId="84" xfId="0" applyFont="1" applyFill="1" applyBorder="1" applyAlignment="1">
      <alignment horizontal="left" indent="3"/>
    </xf>
    <xf numFmtId="14" fontId="0" fillId="0" borderId="0" xfId="0" applyNumberFormat="1" applyAlignment="1">
      <alignment/>
    </xf>
    <xf numFmtId="174" fontId="1" fillId="0" borderId="32" xfId="0" applyNumberFormat="1" applyFont="1" applyBorder="1" applyAlignment="1">
      <alignment/>
    </xf>
    <xf numFmtId="0" fontId="1" fillId="0" borderId="85" xfId="0" applyFont="1" applyBorder="1" applyAlignment="1">
      <alignment/>
    </xf>
    <xf numFmtId="0" fontId="5" fillId="0" borderId="33" xfId="0" applyFont="1" applyBorder="1" applyAlignment="1">
      <alignment/>
    </xf>
    <xf numFmtId="170" fontId="10" fillId="0" borderId="0" xfId="0" applyNumberFormat="1" applyFont="1" applyAlignment="1">
      <alignment/>
    </xf>
    <xf numFmtId="0" fontId="12" fillId="0" borderId="34" xfId="0" applyFont="1" applyBorder="1" applyAlignment="1">
      <alignment horizontal="center" wrapText="1"/>
    </xf>
    <xf numFmtId="164" fontId="9" fillId="0" borderId="86" xfId="0" applyNumberFormat="1" applyFont="1" applyBorder="1" applyAlignment="1">
      <alignment horizontal="right" indent="1"/>
    </xf>
    <xf numFmtId="164" fontId="0" fillId="0" borderId="11" xfId="0" applyNumberFormat="1" applyBorder="1" applyAlignment="1">
      <alignment horizontal="right" indent="1"/>
    </xf>
    <xf numFmtId="174" fontId="0" fillId="0" borderId="61" xfId="0" applyNumberFormat="1" applyBorder="1" applyAlignment="1">
      <alignment horizontal="right" indent="1"/>
    </xf>
    <xf numFmtId="174" fontId="1" fillId="0" borderId="2" xfId="0" applyNumberFormat="1" applyFont="1" applyBorder="1" applyAlignment="1">
      <alignment horizontal="right" vertical="center" wrapText="1" indent="1"/>
    </xf>
    <xf numFmtId="174" fontId="9" fillId="0" borderId="71" xfId="0" applyNumberFormat="1" applyFont="1" applyBorder="1" applyAlignment="1">
      <alignment horizontal="right" indent="1"/>
    </xf>
    <xf numFmtId="164" fontId="1" fillId="0" borderId="2" xfId="0" applyNumberFormat="1" applyFont="1" applyFill="1" applyBorder="1" applyAlignment="1">
      <alignment horizontal="right" indent="1"/>
    </xf>
    <xf numFmtId="164" fontId="7" fillId="0" borderId="0" xfId="0" applyNumberFormat="1" applyFont="1" applyAlignment="1">
      <alignment horizontal="right" indent="1"/>
    </xf>
    <xf numFmtId="0" fontId="0" fillId="0" borderId="0" xfId="0" applyAlignment="1">
      <alignment horizontal="right" indent="1"/>
    </xf>
    <xf numFmtId="0" fontId="8" fillId="0" borderId="0" xfId="0" applyFont="1" applyAlignment="1">
      <alignment horizontal="center"/>
    </xf>
    <xf numFmtId="0" fontId="14" fillId="0" borderId="83" xfId="20" applyFont="1" applyFill="1" applyBorder="1" applyAlignment="1">
      <alignment horizontal="left" indent="3"/>
    </xf>
    <xf numFmtId="0" fontId="8" fillId="0" borderId="28" xfId="0" applyFont="1" applyBorder="1" applyAlignment="1">
      <alignment horizontal="center" vertical="center"/>
    </xf>
    <xf numFmtId="0" fontId="14" fillId="0" borderId="84" xfId="20" applyFont="1" applyFill="1" applyBorder="1" applyAlignment="1">
      <alignment horizontal="left" indent="3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0" fillId="0" borderId="0" xfId="0" applyAlignment="1">
      <alignment/>
    </xf>
    <xf numFmtId="14" fontId="1" fillId="0" borderId="39" xfId="0" applyNumberFormat="1" applyFont="1" applyBorder="1" applyAlignment="1">
      <alignment horizontal="center"/>
    </xf>
    <xf numFmtId="174" fontId="1" fillId="0" borderId="40" xfId="0" applyNumberFormat="1" applyFont="1" applyBorder="1" applyAlignment="1">
      <alignment/>
    </xf>
    <xf numFmtId="174" fontId="1" fillId="0" borderId="68" xfId="0" applyNumberFormat="1" applyFont="1" applyBorder="1" applyAlignment="1">
      <alignment/>
    </xf>
    <xf numFmtId="0" fontId="0" fillId="0" borderId="48" xfId="0" applyBorder="1" applyAlignment="1">
      <alignment horizontal="center"/>
    </xf>
    <xf numFmtId="174" fontId="1" fillId="0" borderId="78" xfId="0" applyNumberFormat="1" applyFont="1" applyBorder="1" applyAlignment="1">
      <alignment horizontal="right" indent="1"/>
    </xf>
    <xf numFmtId="174" fontId="1" fillId="0" borderId="14" xfId="0" applyNumberFormat="1" applyFont="1" applyBorder="1" applyAlignment="1">
      <alignment horizontal="right" indent="1"/>
    </xf>
    <xf numFmtId="174" fontId="1" fillId="0" borderId="77" xfId="0" applyNumberFormat="1" applyFont="1" applyBorder="1" applyAlignment="1">
      <alignment horizontal="right" indent="1"/>
    </xf>
    <xf numFmtId="174" fontId="1" fillId="0" borderId="87" xfId="0" applyNumberFormat="1" applyFont="1" applyBorder="1" applyAlignment="1">
      <alignment horizontal="right" indent="1"/>
    </xf>
    <xf numFmtId="174" fontId="5" fillId="0" borderId="78" xfId="0" applyNumberFormat="1" applyFont="1" applyBorder="1" applyAlignment="1">
      <alignment horizontal="right" indent="1"/>
    </xf>
    <xf numFmtId="174" fontId="1" fillId="0" borderId="69" xfId="0" applyNumberFormat="1" applyFont="1" applyBorder="1" applyAlignment="1">
      <alignment horizontal="right" indent="1"/>
    </xf>
    <xf numFmtId="174" fontId="1" fillId="0" borderId="80" xfId="0" applyNumberFormat="1" applyFont="1" applyBorder="1" applyAlignment="1">
      <alignment horizontal="center" vertical="center"/>
    </xf>
    <xf numFmtId="174" fontId="0" fillId="0" borderId="77" xfId="0" applyNumberFormat="1" applyBorder="1" applyAlignment="1">
      <alignment horizontal="right" indent="1"/>
    </xf>
    <xf numFmtId="0" fontId="13" fillId="0" borderId="2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74" fontId="5" fillId="0" borderId="4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4" fontId="11" fillId="0" borderId="28" xfId="0" applyNumberFormat="1" applyFont="1" applyBorder="1" applyAlignment="1">
      <alignment horizontal="center"/>
    </xf>
    <xf numFmtId="0" fontId="11" fillId="0" borderId="29" xfId="0" applyFont="1" applyBorder="1" applyAlignment="1">
      <alignment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0" fontId="11" fillId="0" borderId="45" xfId="0" applyFont="1" applyBorder="1" applyAlignment="1">
      <alignment/>
    </xf>
    <xf numFmtId="174" fontId="11" fillId="0" borderId="11" xfId="0" applyNumberFormat="1" applyFont="1" applyBorder="1" applyAlignment="1">
      <alignment horizontal="center"/>
    </xf>
    <xf numFmtId="174" fontId="11" fillId="0" borderId="12" xfId="0" applyNumberFormat="1" applyFont="1" applyBorder="1" applyAlignment="1">
      <alignment horizontal="left" indent="1"/>
    </xf>
    <xf numFmtId="0" fontId="11" fillId="0" borderId="45" xfId="0" applyFont="1" applyBorder="1" applyAlignment="1">
      <alignment horizontal="center"/>
    </xf>
    <xf numFmtId="174" fontId="11" fillId="0" borderId="11" xfId="0" applyNumberFormat="1" applyFont="1" applyBorder="1" applyAlignment="1">
      <alignment horizontal="right" indent="1"/>
    </xf>
    <xf numFmtId="174" fontId="11" fillId="0" borderId="38" xfId="0" applyNumberFormat="1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174" fontId="11" fillId="0" borderId="2" xfId="0" applyNumberFormat="1" applyFont="1" applyBorder="1" applyAlignment="1">
      <alignment horizontal="center"/>
    </xf>
    <xf numFmtId="174" fontId="11" fillId="0" borderId="9" xfId="0" applyNumberFormat="1" applyFont="1" applyBorder="1" applyAlignment="1">
      <alignment horizontal="left" indent="1"/>
    </xf>
    <xf numFmtId="174" fontId="11" fillId="0" borderId="2" xfId="0" applyNumberFormat="1" applyFont="1" applyBorder="1" applyAlignment="1">
      <alignment horizontal="right" indent="1"/>
    </xf>
    <xf numFmtId="0" fontId="11" fillId="0" borderId="11" xfId="0" applyFont="1" applyBorder="1" applyAlignment="1">
      <alignment/>
    </xf>
    <xf numFmtId="0" fontId="12" fillId="0" borderId="26" xfId="0" applyFont="1" applyBorder="1" applyAlignment="1">
      <alignment/>
    </xf>
    <xf numFmtId="174" fontId="12" fillId="0" borderId="40" xfId="0" applyNumberFormat="1" applyFont="1" applyBorder="1" applyAlignment="1">
      <alignment horizontal="right" indent="1"/>
    </xf>
    <xf numFmtId="0" fontId="12" fillId="0" borderId="2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/>
    </xf>
    <xf numFmtId="164" fontId="11" fillId="0" borderId="5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right" indent="1"/>
    </xf>
    <xf numFmtId="164" fontId="11" fillId="0" borderId="8" xfId="0" applyNumberFormat="1" applyFont="1" applyBorder="1" applyAlignment="1">
      <alignment horizontal="right" indent="1"/>
    </xf>
    <xf numFmtId="0" fontId="11" fillId="0" borderId="6" xfId="0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164" fontId="11" fillId="0" borderId="0" xfId="0" applyNumberFormat="1" applyFont="1" applyAlignment="1">
      <alignment horizontal="right" indent="1"/>
    </xf>
    <xf numFmtId="164" fontId="11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4" fontId="13" fillId="0" borderId="13" xfId="0" applyNumberFormat="1" applyFont="1" applyBorder="1" applyAlignment="1">
      <alignment horizontal="center"/>
    </xf>
    <xf numFmtId="174" fontId="13" fillId="0" borderId="3" xfId="0" applyNumberFormat="1" applyFont="1" applyBorder="1" applyAlignment="1">
      <alignment horizontal="right" indent="1"/>
    </xf>
    <xf numFmtId="0" fontId="18" fillId="0" borderId="0" xfId="0" applyFont="1" applyAlignment="1">
      <alignment/>
    </xf>
    <xf numFmtId="164" fontId="1" fillId="0" borderId="3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82" xfId="0" applyNumberFormat="1" applyFont="1" applyBorder="1" applyAlignment="1">
      <alignment horizontal="center"/>
    </xf>
    <xf numFmtId="0" fontId="1" fillId="0" borderId="76" xfId="0" applyNumberFormat="1" applyFont="1" applyBorder="1" applyAlignment="1">
      <alignment horizontal="center"/>
    </xf>
    <xf numFmtId="0" fontId="1" fillId="0" borderId="8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77" xfId="0" applyNumberFormat="1" applyFont="1" applyBorder="1" applyAlignment="1">
      <alignment horizontal="center"/>
    </xf>
    <xf numFmtId="0" fontId="5" fillId="0" borderId="78" xfId="0" applyNumberFormat="1" applyFont="1" applyBorder="1" applyAlignment="1">
      <alignment horizontal="center"/>
    </xf>
    <xf numFmtId="0" fontId="1" fillId="0" borderId="88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174" fontId="1" fillId="0" borderId="12" xfId="0" applyNumberFormat="1" applyFont="1" applyBorder="1" applyAlignment="1">
      <alignment/>
    </xf>
    <xf numFmtId="0" fontId="14" fillId="0" borderId="84" xfId="20" applyFont="1" applyFill="1" applyBorder="1" applyAlignment="1">
      <alignment horizontal="left" indent="4"/>
    </xf>
    <xf numFmtId="174" fontId="1" fillId="0" borderId="89" xfId="0" applyNumberFormat="1" applyFont="1" applyBorder="1" applyAlignment="1">
      <alignment horizontal="left" indent="1"/>
    </xf>
    <xf numFmtId="0" fontId="5" fillId="0" borderId="84" xfId="0" applyFont="1" applyFill="1" applyBorder="1" applyAlignment="1">
      <alignment horizontal="left" indent="4"/>
    </xf>
    <xf numFmtId="164" fontId="1" fillId="0" borderId="3" xfId="0" applyNumberFormat="1" applyFont="1" applyFill="1" applyBorder="1" applyAlignment="1">
      <alignment horizontal="right" indent="1"/>
    </xf>
    <xf numFmtId="173" fontId="1" fillId="0" borderId="1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vertical="center"/>
    </xf>
    <xf numFmtId="14" fontId="1" fillId="0" borderId="2" xfId="0" applyNumberFormat="1" applyFont="1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/>
    </xf>
    <xf numFmtId="174" fontId="5" fillId="0" borderId="90" xfId="0" applyNumberFormat="1" applyFont="1" applyBorder="1" applyAlignment="1">
      <alignment horizontal="center"/>
    </xf>
    <xf numFmtId="173" fontId="1" fillId="0" borderId="33" xfId="0" applyNumberFormat="1" applyFont="1" applyBorder="1" applyAlignment="1">
      <alignment horizontal="center" vertical="center"/>
    </xf>
    <xf numFmtId="14" fontId="1" fillId="0" borderId="32" xfId="0" applyNumberFormat="1" applyFont="1" applyBorder="1" applyAlignment="1">
      <alignment vertical="center"/>
    </xf>
    <xf numFmtId="174" fontId="1" fillId="0" borderId="32" xfId="0" applyNumberFormat="1" applyFont="1" applyBorder="1" applyAlignment="1">
      <alignment horizontal="center" vertical="center"/>
    </xf>
    <xf numFmtId="14" fontId="1" fillId="0" borderId="32" xfId="0" applyNumberFormat="1" applyFont="1" applyBorder="1" applyAlignment="1">
      <alignment horizontal="center" vertical="center"/>
    </xf>
    <xf numFmtId="14" fontId="1" fillId="0" borderId="39" xfId="0" applyNumberFormat="1" applyFont="1" applyBorder="1" applyAlignment="1">
      <alignment horizontal="center" vertical="center"/>
    </xf>
    <xf numFmtId="174" fontId="1" fillId="0" borderId="26" xfId="0" applyNumberFormat="1" applyFont="1" applyBorder="1" applyAlignment="1">
      <alignment horizontal="left" vertical="center" wrapText="1"/>
    </xf>
    <xf numFmtId="0" fontId="1" fillId="0" borderId="26" xfId="0" applyFont="1" applyBorder="1" applyAlignment="1">
      <alignment vertical="center"/>
    </xf>
    <xf numFmtId="174" fontId="1" fillId="0" borderId="26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14" fontId="5" fillId="0" borderId="44" xfId="0" applyNumberFormat="1" applyFont="1" applyBorder="1" applyAlignment="1">
      <alignment horizontal="center"/>
    </xf>
    <xf numFmtId="174" fontId="5" fillId="0" borderId="80" xfId="0" applyNumberFormat="1" applyFont="1" applyBorder="1" applyAlignment="1">
      <alignment horizontal="right" indent="1"/>
    </xf>
    <xf numFmtId="174" fontId="1" fillId="0" borderId="80" xfId="0" applyNumberFormat="1" applyFont="1" applyBorder="1" applyAlignment="1">
      <alignment horizontal="right" indent="1"/>
    </xf>
    <xf numFmtId="0" fontId="0" fillId="0" borderId="91" xfId="0" applyBorder="1" applyAlignment="1">
      <alignment/>
    </xf>
    <xf numFmtId="0" fontId="0" fillId="0" borderId="91" xfId="0" applyBorder="1" applyAlignment="1">
      <alignment horizontal="center"/>
    </xf>
    <xf numFmtId="14" fontId="10" fillId="0" borderId="92" xfId="0" applyNumberFormat="1" applyFont="1" applyBorder="1" applyAlignment="1">
      <alignment horizontal="center"/>
    </xf>
    <xf numFmtId="174" fontId="10" fillId="0" borderId="91" xfId="0" applyNumberFormat="1" applyFont="1" applyBorder="1" applyAlignment="1">
      <alignment horizontal="right" indent="1"/>
    </xf>
    <xf numFmtId="0" fontId="0" fillId="0" borderId="3" xfId="0" applyBorder="1" applyAlignment="1">
      <alignment horizontal="center"/>
    </xf>
    <xf numFmtId="164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 horizontal="right" indent="1"/>
    </xf>
    <xf numFmtId="0" fontId="11" fillId="0" borderId="31" xfId="0" applyFont="1" applyBorder="1" applyAlignment="1">
      <alignment horizontal="right" indent="1"/>
    </xf>
    <xf numFmtId="0" fontId="11" fillId="0" borderId="2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3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/>
    </xf>
    <xf numFmtId="0" fontId="11" fillId="0" borderId="61" xfId="0" applyFont="1" applyBorder="1" applyAlignment="1">
      <alignment horizontal="left"/>
    </xf>
    <xf numFmtId="0" fontId="12" fillId="0" borderId="61" xfId="0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1" fillId="0" borderId="35" xfId="0" applyFont="1" applyBorder="1" applyAlignment="1">
      <alignment/>
    </xf>
    <xf numFmtId="174" fontId="11" fillId="0" borderId="35" xfId="0" applyNumberFormat="1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64" xfId="0" applyFont="1" applyBorder="1" applyAlignment="1">
      <alignment/>
    </xf>
    <xf numFmtId="0" fontId="11" fillId="0" borderId="68" xfId="0" applyFont="1" applyBorder="1" applyAlignment="1">
      <alignment/>
    </xf>
    <xf numFmtId="164" fontId="1" fillId="0" borderId="2" xfId="0" applyNumberFormat="1" applyFont="1" applyBorder="1" applyAlignment="1">
      <alignment horizontal="left" indent="1"/>
    </xf>
    <xf numFmtId="174" fontId="1" fillId="0" borderId="76" xfId="0" applyNumberFormat="1" applyFont="1" applyBorder="1" applyAlignment="1">
      <alignment horizontal="right" indent="1"/>
    </xf>
    <xf numFmtId="164" fontId="1" fillId="0" borderId="77" xfId="0" applyNumberFormat="1" applyFont="1" applyBorder="1" applyAlignment="1">
      <alignment horizontal="right" indent="1"/>
    </xf>
    <xf numFmtId="0" fontId="5" fillId="0" borderId="32" xfId="0" applyFont="1" applyBorder="1" applyAlignment="1">
      <alignment vertical="center"/>
    </xf>
    <xf numFmtId="174" fontId="5" fillId="0" borderId="32" xfId="0" applyNumberFormat="1" applyFont="1" applyBorder="1" applyAlignment="1">
      <alignment horizontal="center" vertical="center"/>
    </xf>
    <xf numFmtId="174" fontId="5" fillId="0" borderId="35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174" fontId="5" fillId="0" borderId="32" xfId="0" applyNumberFormat="1" applyFont="1" applyBorder="1" applyAlignment="1">
      <alignment horizontal="right" vertical="center" indent="1"/>
    </xf>
    <xf numFmtId="174" fontId="5" fillId="0" borderId="13" xfId="0" applyNumberFormat="1" applyFont="1" applyBorder="1" applyAlignment="1">
      <alignment horizontal="center" vertical="center"/>
    </xf>
    <xf numFmtId="0" fontId="5" fillId="0" borderId="93" xfId="0" applyFont="1" applyBorder="1" applyAlignment="1">
      <alignment wrapText="1"/>
    </xf>
    <xf numFmtId="0" fontId="5" fillId="0" borderId="93" xfId="0" applyFont="1" applyBorder="1" applyAlignment="1">
      <alignment horizontal="right" wrapText="1"/>
    </xf>
    <xf numFmtId="14" fontId="5" fillId="0" borderId="94" xfId="0" applyNumberFormat="1" applyFont="1" applyBorder="1" applyAlignment="1">
      <alignment wrapText="1"/>
    </xf>
    <xf numFmtId="0" fontId="11" fillId="0" borderId="32" xfId="0" applyFont="1" applyBorder="1" applyAlignment="1">
      <alignment wrapText="1"/>
    </xf>
    <xf numFmtId="174" fontId="11" fillId="0" borderId="35" xfId="0" applyNumberFormat="1" applyFont="1" applyBorder="1" applyAlignment="1">
      <alignment horizontal="left" wrapText="1"/>
    </xf>
    <xf numFmtId="0" fontId="11" fillId="0" borderId="45" xfId="0" applyFont="1" applyBorder="1" applyAlignment="1">
      <alignment wrapText="1"/>
    </xf>
    <xf numFmtId="174" fontId="11" fillId="0" borderId="9" xfId="0" applyNumberFormat="1" applyFont="1" applyBorder="1" applyAlignment="1">
      <alignment horizontal="left" wrapText="1"/>
    </xf>
    <xf numFmtId="0" fontId="11" fillId="0" borderId="2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174" fontId="11" fillId="0" borderId="12" xfId="0" applyNumberFormat="1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174" fontId="1" fillId="0" borderId="12" xfId="0" applyNumberFormat="1" applyFont="1" applyBorder="1" applyAlignment="1">
      <alignment horizontal="left" wrapText="1"/>
    </xf>
    <xf numFmtId="0" fontId="11" fillId="0" borderId="37" xfId="0" applyFont="1" applyBorder="1" applyAlignment="1">
      <alignment/>
    </xf>
    <xf numFmtId="14" fontId="11" fillId="0" borderId="44" xfId="0" applyNumberFormat="1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14" fontId="11" fillId="0" borderId="60" xfId="0" applyNumberFormat="1" applyFont="1" applyBorder="1" applyAlignment="1">
      <alignment horizontal="center"/>
    </xf>
    <xf numFmtId="14" fontId="11" fillId="0" borderId="24" xfId="0" applyNumberFormat="1" applyFont="1" applyBorder="1" applyAlignment="1">
      <alignment horizontal="center"/>
    </xf>
    <xf numFmtId="14" fontId="12" fillId="0" borderId="33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/>
    </xf>
    <xf numFmtId="174" fontId="5" fillId="0" borderId="95" xfId="0" applyNumberFormat="1" applyFont="1" applyBorder="1" applyAlignment="1">
      <alignment horizontal="right" indent="1"/>
    </xf>
    <xf numFmtId="174" fontId="5" fillId="0" borderId="96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164" fontId="1" fillId="0" borderId="67" xfId="0" applyNumberFormat="1" applyFont="1" applyBorder="1" applyAlignment="1">
      <alignment horizontal="right" wrapText="1"/>
    </xf>
    <xf numFmtId="164" fontId="1" fillId="0" borderId="35" xfId="0" applyNumberFormat="1" applyFont="1" applyBorder="1" applyAlignment="1">
      <alignment horizontal="left" wrapText="1"/>
    </xf>
    <xf numFmtId="164" fontId="1" fillId="0" borderId="9" xfId="0" applyNumberFormat="1" applyFont="1" applyBorder="1" applyAlignment="1">
      <alignment horizontal="left" wrapText="1"/>
    </xf>
    <xf numFmtId="174" fontId="1" fillId="0" borderId="9" xfId="0" applyNumberFormat="1" applyFont="1" applyBorder="1" applyAlignment="1">
      <alignment horizontal="center" wrapText="1"/>
    </xf>
    <xf numFmtId="164" fontId="1" fillId="0" borderId="12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164" fontId="1" fillId="0" borderId="68" xfId="0" applyNumberFormat="1" applyFont="1" applyBorder="1" applyAlignment="1">
      <alignment horizontal="left" wrapText="1"/>
    </xf>
    <xf numFmtId="164" fontId="5" fillId="0" borderId="40" xfId="0" applyNumberFormat="1" applyFont="1" applyBorder="1" applyAlignment="1">
      <alignment horizontal="right" wrapText="1"/>
    </xf>
    <xf numFmtId="164" fontId="1" fillId="0" borderId="12" xfId="0" applyNumberFormat="1" applyFont="1" applyBorder="1" applyAlignment="1">
      <alignment horizontal="right" wrapText="1"/>
    </xf>
    <xf numFmtId="164" fontId="1" fillId="0" borderId="27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left" wrapText="1"/>
    </xf>
    <xf numFmtId="164" fontId="1" fillId="0" borderId="40" xfId="0" applyNumberFormat="1" applyFont="1" applyBorder="1" applyAlignment="1">
      <alignment horizontal="center" wrapText="1"/>
    </xf>
    <xf numFmtId="164" fontId="1" fillId="0" borderId="27" xfId="0" applyNumberFormat="1" applyFont="1" applyBorder="1" applyAlignment="1">
      <alignment horizontal="center" wrapText="1"/>
    </xf>
    <xf numFmtId="174" fontId="0" fillId="0" borderId="12" xfId="0" applyNumberFormat="1" applyBorder="1" applyAlignment="1">
      <alignment horizontal="left" wrapText="1"/>
    </xf>
    <xf numFmtId="174" fontId="0" fillId="0" borderId="97" xfId="0" applyNumberForma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74" fontId="1" fillId="0" borderId="45" xfId="0" applyNumberFormat="1" applyFont="1" applyBorder="1" applyAlignment="1">
      <alignment horizontal="center" vertical="center"/>
    </xf>
    <xf numFmtId="174" fontId="10" fillId="0" borderId="98" xfId="0" applyNumberFormat="1" applyFont="1" applyBorder="1" applyAlignment="1">
      <alignment horizontal="center"/>
    </xf>
    <xf numFmtId="0" fontId="1" fillId="0" borderId="13" xfId="0" applyFont="1" applyBorder="1" applyAlignment="1">
      <alignment horizontal="right" indent="1"/>
    </xf>
    <xf numFmtId="0" fontId="1" fillId="0" borderId="3" xfId="0" applyFont="1" applyBorder="1" applyAlignment="1">
      <alignment horizontal="right" indent="1"/>
    </xf>
    <xf numFmtId="0" fontId="1" fillId="0" borderId="38" xfId="0" applyFont="1" applyBorder="1" applyAlignment="1">
      <alignment horizontal="right" indent="1"/>
    </xf>
    <xf numFmtId="0" fontId="0" fillId="0" borderId="0" xfId="0" applyAlignment="1">
      <alignment horizontal="left" wrapText="1"/>
    </xf>
    <xf numFmtId="0" fontId="0" fillId="0" borderId="49" xfId="0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1" fillId="0" borderId="42" xfId="0" applyNumberFormat="1" applyFont="1" applyFill="1" applyBorder="1" applyAlignment="1">
      <alignment horizontal="right" indent="1"/>
    </xf>
    <xf numFmtId="0" fontId="5" fillId="0" borderId="84" xfId="0" applyFont="1" applyFill="1" applyBorder="1" applyAlignment="1">
      <alignment horizontal="left" indent="5"/>
    </xf>
    <xf numFmtId="0" fontId="5" fillId="0" borderId="99" xfId="0" applyFont="1" applyFill="1" applyBorder="1" applyAlignment="1">
      <alignment horizontal="left" indent="3"/>
    </xf>
    <xf numFmtId="6" fontId="1" fillId="0" borderId="77" xfId="0" applyNumberFormat="1" applyFont="1" applyFill="1" applyBorder="1" applyAlignment="1">
      <alignment horizontal="center"/>
    </xf>
    <xf numFmtId="6" fontId="1" fillId="0" borderId="77" xfId="0" applyNumberFormat="1" applyFont="1" applyFill="1" applyBorder="1" applyAlignment="1">
      <alignment horizontal="right" indent="1"/>
    </xf>
    <xf numFmtId="6" fontId="1" fillId="0" borderId="11" xfId="0" applyNumberFormat="1" applyFont="1" applyFill="1" applyBorder="1" applyAlignment="1">
      <alignment horizontal="right" indent="1"/>
    </xf>
    <xf numFmtId="164" fontId="1" fillId="0" borderId="12" xfId="0" applyNumberFormat="1" applyFont="1" applyFill="1" applyBorder="1" applyAlignment="1">
      <alignment horizontal="right" indent="1"/>
    </xf>
    <xf numFmtId="164" fontId="1" fillId="0" borderId="15" xfId="0" applyNumberFormat="1" applyFont="1" applyFill="1" applyBorder="1" applyAlignment="1">
      <alignment horizontal="right" indent="1"/>
    </xf>
    <xf numFmtId="0" fontId="5" fillId="0" borderId="99" xfId="0" applyFont="1" applyFill="1" applyBorder="1" applyAlignment="1">
      <alignment horizontal="left" indent="5"/>
    </xf>
    <xf numFmtId="164" fontId="1" fillId="0" borderId="13" xfId="0" applyNumberFormat="1" applyFont="1" applyFill="1" applyBorder="1" applyAlignment="1">
      <alignment horizontal="right" indent="1"/>
    </xf>
    <xf numFmtId="0" fontId="5" fillId="0" borderId="100" xfId="0" applyFont="1" applyFill="1" applyBorder="1" applyAlignment="1">
      <alignment horizontal="left" indent="3"/>
    </xf>
    <xf numFmtId="6" fontId="1" fillId="0" borderId="69" xfId="0" applyNumberFormat="1" applyFont="1" applyFill="1" applyBorder="1" applyAlignment="1">
      <alignment horizontal="center"/>
    </xf>
    <xf numFmtId="6" fontId="1" fillId="0" borderId="69" xfId="0" applyNumberFormat="1" applyFont="1" applyFill="1" applyBorder="1" applyAlignment="1">
      <alignment horizontal="right" indent="1"/>
    </xf>
    <xf numFmtId="6" fontId="1" fillId="0" borderId="61" xfId="0" applyNumberFormat="1" applyFont="1" applyFill="1" applyBorder="1" applyAlignment="1">
      <alignment horizontal="right" indent="1"/>
    </xf>
    <xf numFmtId="164" fontId="1" fillId="0" borderId="64" xfId="0" applyNumberFormat="1" applyFont="1" applyFill="1" applyBorder="1" applyAlignment="1">
      <alignment horizontal="right" indent="1"/>
    </xf>
    <xf numFmtId="0" fontId="5" fillId="0" borderId="101" xfId="0" applyFont="1" applyFill="1" applyBorder="1" applyAlignment="1">
      <alignment horizontal="left" indent="3"/>
    </xf>
    <xf numFmtId="6" fontId="1" fillId="0" borderId="76" xfId="0" applyNumberFormat="1" applyFont="1" applyFill="1" applyBorder="1" applyAlignment="1">
      <alignment horizontal="center"/>
    </xf>
    <xf numFmtId="6" fontId="1" fillId="0" borderId="76" xfId="0" applyNumberFormat="1" applyFont="1" applyFill="1" applyBorder="1" applyAlignment="1">
      <alignment horizontal="right" indent="1"/>
    </xf>
    <xf numFmtId="6" fontId="1" fillId="0" borderId="32" xfId="0" applyNumberFormat="1" applyFont="1" applyFill="1" applyBorder="1" applyAlignment="1">
      <alignment horizontal="right" indent="1"/>
    </xf>
    <xf numFmtId="164" fontId="1" fillId="0" borderId="35" xfId="0" applyNumberFormat="1" applyFont="1" applyFill="1" applyBorder="1" applyAlignment="1">
      <alignment horizontal="right" indent="1"/>
    </xf>
    <xf numFmtId="0" fontId="5" fillId="0" borderId="102" xfId="0" applyFont="1" applyFill="1" applyBorder="1" applyAlignment="1">
      <alignment horizontal="left" indent="4"/>
    </xf>
    <xf numFmtId="6" fontId="1" fillId="0" borderId="87" xfId="0" applyNumberFormat="1" applyFont="1" applyFill="1" applyBorder="1" applyAlignment="1">
      <alignment horizontal="center"/>
    </xf>
    <xf numFmtId="6" fontId="1" fillId="0" borderId="87" xfId="0" applyNumberFormat="1" applyFont="1" applyFill="1" applyBorder="1" applyAlignment="1">
      <alignment horizontal="right" indent="1"/>
    </xf>
    <xf numFmtId="6" fontId="1" fillId="0" borderId="25" xfId="0" applyNumberFormat="1" applyFont="1" applyFill="1" applyBorder="1" applyAlignment="1">
      <alignment horizontal="right" indent="1"/>
    </xf>
    <xf numFmtId="164" fontId="1" fillId="0" borderId="68" xfId="0" applyNumberFormat="1" applyFont="1" applyFill="1" applyBorder="1" applyAlignment="1">
      <alignment horizontal="right" indent="1"/>
    </xf>
    <xf numFmtId="0" fontId="5" fillId="0" borderId="101" xfId="0" applyFont="1" applyFill="1" applyBorder="1" applyAlignment="1">
      <alignment horizontal="left" indent="4"/>
    </xf>
    <xf numFmtId="164" fontId="1" fillId="0" borderId="38" xfId="0" applyNumberFormat="1" applyFont="1" applyFill="1" applyBorder="1" applyAlignment="1">
      <alignment horizontal="right" indent="1"/>
    </xf>
    <xf numFmtId="0" fontId="5" fillId="0" borderId="103" xfId="0" applyFont="1" applyFill="1" applyBorder="1" applyAlignment="1">
      <alignment/>
    </xf>
    <xf numFmtId="6" fontId="1" fillId="0" borderId="104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5" fillId="0" borderId="84" xfId="0" applyFont="1" applyFill="1" applyBorder="1" applyAlignment="1">
      <alignment horizontal="left"/>
    </xf>
    <xf numFmtId="164" fontId="0" fillId="0" borderId="105" xfId="0" applyNumberForma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1" fillId="0" borderId="0" xfId="0" applyNumberFormat="1" applyFont="1" applyFill="1" applyAlignment="1">
      <alignment horizontal="right" indent="1"/>
    </xf>
    <xf numFmtId="164" fontId="1" fillId="0" borderId="45" xfId="0" applyNumberFormat="1" applyFont="1" applyFill="1" applyBorder="1" applyAlignment="1">
      <alignment horizontal="right" indent="1"/>
    </xf>
    <xf numFmtId="164" fontId="1" fillId="0" borderId="14" xfId="0" applyNumberFormat="1" applyFont="1" applyFill="1" applyBorder="1" applyAlignment="1">
      <alignment horizontal="right" indent="1"/>
    </xf>
    <xf numFmtId="164" fontId="1" fillId="0" borderId="27" xfId="0" applyNumberFormat="1" applyFont="1" applyFill="1" applyBorder="1" applyAlignment="1">
      <alignment horizontal="right" indent="1"/>
    </xf>
    <xf numFmtId="0" fontId="5" fillId="0" borderId="102" xfId="0" applyFont="1" applyFill="1" applyBorder="1" applyAlignment="1">
      <alignment horizontal="left"/>
    </xf>
    <xf numFmtId="164" fontId="1" fillId="0" borderId="61" xfId="0" applyNumberFormat="1" applyFont="1" applyFill="1" applyBorder="1" applyAlignment="1">
      <alignment horizontal="right" indent="1"/>
    </xf>
    <xf numFmtId="164" fontId="1" fillId="0" borderId="68" xfId="0" applyNumberFormat="1" applyFont="1" applyFill="1" applyBorder="1" applyAlignment="1">
      <alignment horizontal="center"/>
    </xf>
    <xf numFmtId="0" fontId="7" fillId="0" borderId="106" xfId="0" applyFont="1" applyFill="1" applyBorder="1" applyAlignment="1">
      <alignment horizontal="right"/>
    </xf>
    <xf numFmtId="164" fontId="8" fillId="0" borderId="81" xfId="0" applyNumberFormat="1" applyFont="1" applyFill="1" applyBorder="1" applyAlignment="1">
      <alignment horizontal="center"/>
    </xf>
    <xf numFmtId="164" fontId="8" fillId="0" borderId="71" xfId="0" applyNumberFormat="1" applyFont="1" applyFill="1" applyBorder="1" applyAlignment="1">
      <alignment horizontal="center"/>
    </xf>
    <xf numFmtId="164" fontId="8" fillId="0" borderId="73" xfId="0" applyNumberFormat="1" applyFont="1" applyFill="1" applyBorder="1" applyAlignment="1">
      <alignment horizontal="center"/>
    </xf>
    <xf numFmtId="164" fontId="8" fillId="0" borderId="107" xfId="0" applyNumberFormat="1" applyFont="1" applyFill="1" applyBorder="1" applyAlignment="1">
      <alignment horizontal="right" indent="1"/>
    </xf>
    <xf numFmtId="164" fontId="1" fillId="0" borderId="41" xfId="0" applyNumberFormat="1" applyFont="1" applyBorder="1" applyAlignment="1">
      <alignment horizontal="right" indent="1"/>
    </xf>
    <xf numFmtId="164" fontId="1" fillId="0" borderId="0" xfId="0" applyNumberFormat="1" applyFont="1" applyBorder="1" applyAlignment="1">
      <alignment horizontal="right" indent="1"/>
    </xf>
    <xf numFmtId="0" fontId="8" fillId="0" borderId="28" xfId="0" applyFont="1" applyFill="1" applyBorder="1" applyAlignment="1">
      <alignment horizontal="center" vertical="center"/>
    </xf>
    <xf numFmtId="164" fontId="12" fillId="0" borderId="29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right" indent="1"/>
    </xf>
    <xf numFmtId="0" fontId="14" fillId="0" borderId="84" xfId="20" applyFont="1" applyFill="1" applyBorder="1" applyAlignment="1">
      <alignment horizontal="left" indent="5"/>
    </xf>
    <xf numFmtId="0" fontId="14" fillId="0" borderId="99" xfId="20" applyFont="1" applyFill="1" applyBorder="1" applyAlignment="1">
      <alignment horizontal="left" indent="3"/>
    </xf>
    <xf numFmtId="164" fontId="1" fillId="0" borderId="25" xfId="0" applyNumberFormat="1" applyFont="1" applyFill="1" applyBorder="1" applyAlignment="1">
      <alignment horizontal="right" indent="1"/>
    </xf>
    <xf numFmtId="164" fontId="1" fillId="0" borderId="11" xfId="0" applyNumberFormat="1" applyFont="1" applyFill="1" applyBorder="1" applyAlignment="1">
      <alignment horizontal="right" indent="1"/>
    </xf>
    <xf numFmtId="0" fontId="14" fillId="0" borderId="99" xfId="20" applyFont="1" applyFill="1" applyBorder="1" applyAlignment="1">
      <alignment horizontal="left" indent="5"/>
    </xf>
    <xf numFmtId="0" fontId="14" fillId="0" borderId="100" xfId="20" applyFont="1" applyFill="1" applyBorder="1" applyAlignment="1">
      <alignment horizontal="left" indent="3"/>
    </xf>
    <xf numFmtId="0" fontId="14" fillId="0" borderId="101" xfId="20" applyFont="1" applyFill="1" applyBorder="1" applyAlignment="1">
      <alignment horizontal="left" indent="3"/>
    </xf>
    <xf numFmtId="0" fontId="14" fillId="0" borderId="102" xfId="20" applyFont="1" applyFill="1" applyBorder="1" applyAlignment="1">
      <alignment horizontal="left" indent="4"/>
    </xf>
    <xf numFmtId="0" fontId="14" fillId="0" borderId="101" xfId="20" applyFont="1" applyFill="1" applyBorder="1" applyAlignment="1">
      <alignment horizontal="left" indent="4"/>
    </xf>
    <xf numFmtId="164" fontId="1" fillId="0" borderId="32" xfId="0" applyNumberFormat="1" applyFont="1" applyFill="1" applyBorder="1" applyAlignment="1">
      <alignment horizontal="right" indent="1"/>
    </xf>
    <xf numFmtId="0" fontId="14" fillId="0" borderId="103" xfId="20" applyFont="1" applyFill="1" applyBorder="1" applyAlignment="1">
      <alignment/>
    </xf>
    <xf numFmtId="0" fontId="0" fillId="0" borderId="26" xfId="0" applyFill="1" applyBorder="1" applyAlignment="1">
      <alignment/>
    </xf>
    <xf numFmtId="0" fontId="14" fillId="0" borderId="84" xfId="20" applyFont="1" applyFill="1" applyBorder="1" applyAlignment="1">
      <alignment horizontal="left"/>
    </xf>
    <xf numFmtId="164" fontId="0" fillId="0" borderId="2" xfId="0" applyNumberFormat="1" applyFill="1" applyBorder="1" applyAlignment="1">
      <alignment/>
    </xf>
    <xf numFmtId="0" fontId="14" fillId="0" borderId="102" xfId="20" applyFont="1" applyFill="1" applyBorder="1" applyAlignment="1">
      <alignment horizontal="left"/>
    </xf>
    <xf numFmtId="164" fontId="1" fillId="0" borderId="25" xfId="0" applyNumberFormat="1" applyFont="1" applyFill="1" applyBorder="1" applyAlignment="1">
      <alignment/>
    </xf>
    <xf numFmtId="164" fontId="1" fillId="0" borderId="68" xfId="0" applyNumberFormat="1" applyFont="1" applyFill="1" applyBorder="1" applyAlignment="1">
      <alignment/>
    </xf>
    <xf numFmtId="164" fontId="8" fillId="0" borderId="71" xfId="0" applyNumberFormat="1" applyFont="1" applyFill="1" applyBorder="1" applyAlignment="1">
      <alignment horizontal="right" indent="1"/>
    </xf>
    <xf numFmtId="174" fontId="1" fillId="0" borderId="27" xfId="0" applyNumberFormat="1" applyFont="1" applyBorder="1" applyAlignment="1">
      <alignment horizontal="center"/>
    </xf>
    <xf numFmtId="174" fontId="1" fillId="0" borderId="35" xfId="0" applyNumberFormat="1" applyFont="1" applyBorder="1" applyAlignment="1">
      <alignment horizontal="left" wrapText="1"/>
    </xf>
    <xf numFmtId="14" fontId="12" fillId="0" borderId="28" xfId="0" applyNumberFormat="1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4" xfId="0" applyFont="1" applyBorder="1" applyAlignment="1">
      <alignment/>
    </xf>
    <xf numFmtId="174" fontId="11" fillId="0" borderId="32" xfId="0" applyNumberFormat="1" applyFont="1" applyBorder="1" applyAlignment="1">
      <alignment horizontal="right" indent="1"/>
    </xf>
    <xf numFmtId="174" fontId="11" fillId="0" borderId="26" xfId="0" applyNumberFormat="1" applyFont="1" applyBorder="1" applyAlignment="1">
      <alignment horizontal="left" indent="1"/>
    </xf>
    <xf numFmtId="0" fontId="11" fillId="0" borderId="26" xfId="0" applyFont="1" applyBorder="1" applyAlignment="1">
      <alignment horizontal="center"/>
    </xf>
    <xf numFmtId="174" fontId="11" fillId="0" borderId="3" xfId="0" applyNumberFormat="1" applyFont="1" applyBorder="1" applyAlignment="1">
      <alignment horizontal="right" indent="1"/>
    </xf>
    <xf numFmtId="174" fontId="11" fillId="0" borderId="45" xfId="0" applyNumberFormat="1" applyFont="1" applyBorder="1" applyAlignment="1">
      <alignment horizontal="left" indent="1"/>
    </xf>
    <xf numFmtId="174" fontId="11" fillId="0" borderId="32" xfId="0" applyNumberFormat="1" applyFont="1" applyBorder="1" applyAlignment="1">
      <alignment horizontal="left" indent="1"/>
    </xf>
    <xf numFmtId="174" fontId="11" fillId="0" borderId="2" xfId="0" applyNumberFormat="1" applyFont="1" applyBorder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174" fontId="11" fillId="0" borderId="11" xfId="0" applyNumberFormat="1" applyFont="1" applyBorder="1" applyAlignment="1">
      <alignment horizontal="left" indent="1"/>
    </xf>
    <xf numFmtId="14" fontId="11" fillId="0" borderId="1" xfId="0" applyNumberFormat="1" applyFont="1" applyBorder="1" applyAlignment="1">
      <alignment horizontal="right" indent="1"/>
    </xf>
    <xf numFmtId="0" fontId="11" fillId="0" borderId="14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2" fillId="0" borderId="43" xfId="0" applyFont="1" applyBorder="1" applyAlignment="1">
      <alignment horizontal="center"/>
    </xf>
    <xf numFmtId="0" fontId="12" fillId="0" borderId="17" xfId="0" applyFont="1" applyBorder="1" applyAlignment="1">
      <alignment/>
    </xf>
    <xf numFmtId="174" fontId="12" fillId="0" borderId="17" xfId="0" applyNumberFormat="1" applyFont="1" applyBorder="1" applyAlignment="1">
      <alignment horizontal="right" indent="1"/>
    </xf>
    <xf numFmtId="0" fontId="12" fillId="0" borderId="17" xfId="0" applyFont="1" applyBorder="1" applyAlignment="1">
      <alignment horizontal="center"/>
    </xf>
    <xf numFmtId="174" fontId="12" fillId="0" borderId="18" xfId="0" applyNumberFormat="1" applyFont="1" applyBorder="1" applyAlignment="1">
      <alignment horizontal="right" indent="1"/>
    </xf>
    <xf numFmtId="174" fontId="12" fillId="0" borderId="19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/>
    </xf>
    <xf numFmtId="164" fontId="11" fillId="0" borderId="21" xfId="0" applyNumberFormat="1" applyFont="1" applyBorder="1" applyAlignment="1">
      <alignment horizontal="right" indent="1"/>
    </xf>
    <xf numFmtId="164" fontId="11" fillId="0" borderId="16" xfId="0" applyNumberFormat="1" applyFont="1" applyBorder="1" applyAlignment="1">
      <alignment horizontal="right" indent="1"/>
    </xf>
    <xf numFmtId="164" fontId="11" fillId="0" borderId="21" xfId="0" applyNumberFormat="1" applyFont="1" applyBorder="1" applyAlignment="1">
      <alignment horizontal="center"/>
    </xf>
    <xf numFmtId="164" fontId="11" fillId="0" borderId="22" xfId="0" applyNumberFormat="1" applyFont="1" applyBorder="1" applyAlignment="1">
      <alignment horizontal="right" indent="1"/>
    </xf>
    <xf numFmtId="0" fontId="11" fillId="0" borderId="23" xfId="0" applyFont="1" applyBorder="1" applyAlignment="1">
      <alignment/>
    </xf>
    <xf numFmtId="14" fontId="11" fillId="0" borderId="44" xfId="0" applyNumberFormat="1" applyFont="1" applyBorder="1" applyAlignment="1">
      <alignment horizontal="right" indent="1"/>
    </xf>
    <xf numFmtId="174" fontId="11" fillId="0" borderId="52" xfId="0" applyNumberFormat="1" applyFont="1" applyBorder="1" applyAlignment="1">
      <alignment horizontal="right" indent="1"/>
    </xf>
    <xf numFmtId="174" fontId="1" fillId="0" borderId="42" xfId="0" applyNumberFormat="1" applyFont="1" applyBorder="1" applyAlignment="1">
      <alignment horizontal="left" indent="1"/>
    </xf>
    <xf numFmtId="0" fontId="1" fillId="0" borderId="2" xfId="0" applyFont="1" applyBorder="1" applyAlignment="1">
      <alignment horizontal="left" vertical="center" wrapText="1"/>
    </xf>
    <xf numFmtId="174" fontId="1" fillId="0" borderId="9" xfId="0" applyNumberFormat="1" applyFont="1" applyFill="1" applyBorder="1" applyAlignment="1">
      <alignment horizontal="right" indent="1"/>
    </xf>
    <xf numFmtId="174" fontId="1" fillId="0" borderId="2" xfId="0" applyNumberFormat="1" applyFont="1" applyBorder="1" applyAlignment="1">
      <alignment horizontal="left"/>
    </xf>
    <xf numFmtId="0" fontId="1" fillId="0" borderId="52" xfId="0" applyFont="1" applyBorder="1" applyAlignment="1">
      <alignment horizontal="left" indent="1"/>
    </xf>
    <xf numFmtId="174" fontId="1" fillId="0" borderId="38" xfId="0" applyNumberFormat="1" applyFont="1" applyBorder="1" applyAlignment="1">
      <alignment horizontal="left" indent="1"/>
    </xf>
    <xf numFmtId="0" fontId="10" fillId="0" borderId="45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8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3" fillId="0" borderId="1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1" fillId="0" borderId="37" xfId="0" applyFont="1" applyBorder="1" applyAlignment="1">
      <alignment horizontal="center"/>
    </xf>
    <xf numFmtId="14" fontId="11" fillId="0" borderId="24" xfId="0" applyNumberFormat="1" applyFont="1" applyBorder="1" applyAlignment="1">
      <alignment horizontal="right" indent="1"/>
    </xf>
    <xf numFmtId="0" fontId="11" fillId="0" borderId="25" xfId="0" applyFont="1" applyBorder="1" applyAlignment="1">
      <alignment/>
    </xf>
    <xf numFmtId="174" fontId="11" fillId="0" borderId="25" xfId="0" applyNumberFormat="1" applyFont="1" applyBorder="1" applyAlignment="1">
      <alignment horizontal="right" indent="1"/>
    </xf>
    <xf numFmtId="174" fontId="11" fillId="0" borderId="25" xfId="0" applyNumberFormat="1" applyFont="1" applyBorder="1" applyAlignment="1">
      <alignment horizontal="center"/>
    </xf>
    <xf numFmtId="174" fontId="5" fillId="0" borderId="56" xfId="0" applyNumberFormat="1" applyFont="1" applyBorder="1" applyAlignment="1">
      <alignment horizontal="center"/>
    </xf>
    <xf numFmtId="174" fontId="5" fillId="0" borderId="98" xfId="0" applyNumberFormat="1" applyFont="1" applyBorder="1" applyAlignment="1">
      <alignment horizontal="center"/>
    </xf>
    <xf numFmtId="174" fontId="5" fillId="0" borderId="62" xfId="0" applyNumberFormat="1" applyFont="1" applyBorder="1" applyAlignment="1">
      <alignment horizontal="center" vertical="center"/>
    </xf>
    <xf numFmtId="174" fontId="5" fillId="0" borderId="52" xfId="0" applyNumberFormat="1" applyFont="1" applyBorder="1" applyAlignment="1">
      <alignment horizontal="center"/>
    </xf>
    <xf numFmtId="174" fontId="5" fillId="0" borderId="15" xfId="0" applyNumberFormat="1" applyFont="1" applyBorder="1" applyAlignment="1">
      <alignment horizontal="center"/>
    </xf>
    <xf numFmtId="174" fontId="1" fillId="0" borderId="42" xfId="0" applyNumberFormat="1" applyFont="1" applyBorder="1" applyAlignment="1">
      <alignment horizontal="center" vertical="center"/>
    </xf>
    <xf numFmtId="174" fontId="1" fillId="0" borderId="13" xfId="0" applyNumberFormat="1" applyFont="1" applyBorder="1" applyAlignment="1">
      <alignment horizontal="center" vertical="center"/>
    </xf>
    <xf numFmtId="174" fontId="1" fillId="0" borderId="3" xfId="0" applyNumberFormat="1" applyFont="1" applyBorder="1" applyAlignment="1">
      <alignment horizontal="center" vertical="center"/>
    </xf>
    <xf numFmtId="174" fontId="5" fillId="0" borderId="109" xfId="0" applyNumberFormat="1" applyFont="1" applyBorder="1" applyAlignment="1">
      <alignment horizontal="center"/>
    </xf>
    <xf numFmtId="174" fontId="5" fillId="0" borderId="86" xfId="0" applyNumberFormat="1" applyFont="1" applyBorder="1" applyAlignment="1">
      <alignment horizontal="center"/>
    </xf>
    <xf numFmtId="164" fontId="1" fillId="0" borderId="1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4" fillId="0" borderId="102" xfId="20" applyFont="1" applyFill="1" applyBorder="1" applyAlignment="1">
      <alignment horizontal="left" indent="3"/>
    </xf>
    <xf numFmtId="174" fontId="0" fillId="0" borderId="2" xfId="0" applyNumberFormat="1" applyBorder="1" applyAlignment="1">
      <alignment horizontal="center"/>
    </xf>
    <xf numFmtId="174" fontId="1" fillId="0" borderId="12" xfId="0" applyNumberFormat="1" applyFont="1" applyBorder="1" applyAlignment="1">
      <alignment horizontal="left"/>
    </xf>
    <xf numFmtId="0" fontId="1" fillId="0" borderId="76" xfId="0" applyNumberFormat="1" applyFont="1" applyFill="1" applyBorder="1" applyAlignment="1">
      <alignment horizontal="right" indent="1"/>
    </xf>
    <xf numFmtId="174" fontId="0" fillId="0" borderId="0" xfId="0" applyNumberFormat="1" applyAlignment="1">
      <alignment/>
    </xf>
    <xf numFmtId="174" fontId="5" fillId="0" borderId="11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6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4" fontId="1" fillId="0" borderId="112" xfId="0" applyNumberFormat="1" applyFont="1" applyBorder="1" applyAlignment="1">
      <alignment horizontal="center"/>
    </xf>
    <xf numFmtId="0" fontId="1" fillId="0" borderId="113" xfId="0" applyFont="1" applyBorder="1" applyAlignment="1">
      <alignment/>
    </xf>
    <xf numFmtId="174" fontId="1" fillId="0" borderId="113" xfId="0" applyNumberFormat="1" applyFont="1" applyBorder="1" applyAlignment="1">
      <alignment horizontal="center"/>
    </xf>
    <xf numFmtId="174" fontId="1" fillId="0" borderId="113" xfId="0" applyNumberFormat="1" applyFont="1" applyBorder="1" applyAlignment="1">
      <alignment/>
    </xf>
    <xf numFmtId="0" fontId="1" fillId="0" borderId="113" xfId="0" applyFont="1" applyBorder="1" applyAlignment="1">
      <alignment horizontal="center"/>
    </xf>
    <xf numFmtId="14" fontId="1" fillId="0" borderId="79" xfId="0" applyNumberFormat="1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14" fontId="5" fillId="0" borderId="6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40" xfId="0" applyFill="1" applyBorder="1" applyAlignment="1">
      <alignment/>
    </xf>
    <xf numFmtId="164" fontId="0" fillId="0" borderId="0" xfId="0" applyNumberFormat="1" applyAlignment="1">
      <alignment horizontal="left" indent="1"/>
    </xf>
    <xf numFmtId="164" fontId="12" fillId="0" borderId="34" xfId="0" applyNumberFormat="1" applyFont="1" applyFill="1" applyBorder="1" applyAlignment="1">
      <alignment horizontal="left" vertical="center" wrapText="1" indent="1"/>
    </xf>
    <xf numFmtId="164" fontId="0" fillId="0" borderId="42" xfId="0" applyNumberFormat="1" applyBorder="1" applyAlignment="1">
      <alignment horizontal="left" indent="1"/>
    </xf>
    <xf numFmtId="164" fontId="0" fillId="0" borderId="3" xfId="0" applyNumberFormat="1" applyBorder="1" applyAlignment="1">
      <alignment horizontal="left" indent="1"/>
    </xf>
    <xf numFmtId="164" fontId="0" fillId="0" borderId="15" xfId="0" applyNumberFormat="1" applyBorder="1" applyAlignment="1">
      <alignment horizontal="left" indent="1"/>
    </xf>
    <xf numFmtId="164" fontId="0" fillId="0" borderId="13" xfId="0" applyNumberFormat="1" applyBorder="1" applyAlignment="1">
      <alignment horizontal="left" indent="1"/>
    </xf>
    <xf numFmtId="164" fontId="0" fillId="0" borderId="38" xfId="0" applyNumberFormat="1" applyBorder="1" applyAlignment="1">
      <alignment horizontal="left" indent="1"/>
    </xf>
    <xf numFmtId="164" fontId="0" fillId="0" borderId="62" xfId="0" applyNumberFormat="1" applyBorder="1" applyAlignment="1">
      <alignment horizontal="left" indent="1"/>
    </xf>
    <xf numFmtId="164" fontId="1" fillId="0" borderId="3" xfId="0" applyNumberFormat="1" applyFont="1" applyBorder="1" applyAlignment="1">
      <alignment horizontal="left" indent="1"/>
    </xf>
    <xf numFmtId="164" fontId="1" fillId="0" borderId="38" xfId="0" applyNumberFormat="1" applyFont="1" applyBorder="1" applyAlignment="1">
      <alignment horizontal="left" indent="1"/>
    </xf>
    <xf numFmtId="164" fontId="1" fillId="0" borderId="42" xfId="0" applyNumberFormat="1" applyFont="1" applyBorder="1" applyAlignment="1">
      <alignment horizontal="left" indent="1"/>
    </xf>
    <xf numFmtId="164" fontId="1" fillId="0" borderId="15" xfId="0" applyNumberFormat="1" applyFont="1" applyBorder="1" applyAlignment="1">
      <alignment horizontal="left" indent="1"/>
    </xf>
    <xf numFmtId="164" fontId="1" fillId="0" borderId="13" xfId="0" applyNumberFormat="1" applyFont="1" applyBorder="1" applyAlignment="1">
      <alignment horizontal="left" indent="1"/>
    </xf>
    <xf numFmtId="164" fontId="1" fillId="0" borderId="62" xfId="0" applyNumberFormat="1" applyFont="1" applyBorder="1" applyAlignment="1">
      <alignment horizontal="left" indent="1"/>
    </xf>
    <xf numFmtId="164" fontId="8" fillId="0" borderId="23" xfId="0" applyNumberFormat="1" applyFont="1" applyBorder="1" applyAlignment="1">
      <alignment horizontal="left" indent="1"/>
    </xf>
    <xf numFmtId="164" fontId="7" fillId="0" borderId="0" xfId="0" applyNumberFormat="1" applyFont="1" applyAlignment="1">
      <alignment/>
    </xf>
    <xf numFmtId="6" fontId="8" fillId="0" borderId="0" xfId="0" applyNumberFormat="1" applyFont="1" applyAlignment="1">
      <alignment horizontal="right" indent="1"/>
    </xf>
    <xf numFmtId="164" fontId="8" fillId="0" borderId="0" xfId="0" applyNumberFormat="1" applyFont="1" applyAlignment="1">
      <alignment horizontal="center"/>
    </xf>
    <xf numFmtId="0" fontId="5" fillId="0" borderId="61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79" xfId="0" applyFont="1" applyBorder="1" applyAlignment="1">
      <alignment horizontal="center"/>
    </xf>
    <xf numFmtId="14" fontId="5" fillId="0" borderId="75" xfId="0" applyNumberFormat="1" applyFont="1" applyBorder="1" applyAlignment="1">
      <alignment horizontal="center"/>
    </xf>
    <xf numFmtId="14" fontId="5" fillId="0" borderId="67" xfId="0" applyNumberFormat="1" applyFont="1" applyBorder="1" applyAlignment="1">
      <alignment horizontal="center"/>
    </xf>
    <xf numFmtId="14" fontId="5" fillId="0" borderId="75" xfId="0" applyNumberFormat="1" applyFont="1" applyBorder="1" applyAlignment="1">
      <alignment horizontal="center" vertical="center" wrapText="1"/>
    </xf>
    <xf numFmtId="14" fontId="5" fillId="0" borderId="69" xfId="0" applyNumberFormat="1" applyFont="1" applyBorder="1" applyAlignment="1">
      <alignment horizontal="center" vertical="center" wrapText="1"/>
    </xf>
    <xf numFmtId="14" fontId="5" fillId="0" borderId="75" xfId="0" applyNumberFormat="1" applyFont="1" applyBorder="1" applyAlignment="1">
      <alignment horizontal="left" vertical="center" indent="7"/>
    </xf>
    <xf numFmtId="14" fontId="5" fillId="0" borderId="67" xfId="0" applyNumberFormat="1" applyFont="1" applyBorder="1" applyAlignment="1">
      <alignment horizontal="left" vertical="center" indent="7"/>
    </xf>
    <xf numFmtId="14" fontId="5" fillId="0" borderId="66" xfId="0" applyNumberFormat="1" applyFont="1" applyBorder="1" applyAlignment="1">
      <alignment horizontal="left" vertical="center" indent="7"/>
    </xf>
    <xf numFmtId="14" fontId="5" fillId="0" borderId="114" xfId="0" applyNumberFormat="1" applyFont="1" applyBorder="1" applyAlignment="1">
      <alignment horizontal="center"/>
    </xf>
    <xf numFmtId="14" fontId="5" fillId="0" borderId="115" xfId="0" applyNumberFormat="1" applyFont="1" applyBorder="1" applyAlignment="1">
      <alignment horizontal="center"/>
    </xf>
    <xf numFmtId="14" fontId="1" fillId="0" borderId="116" xfId="0" applyNumberFormat="1" applyFont="1" applyBorder="1" applyAlignment="1">
      <alignment horizontal="center"/>
    </xf>
    <xf numFmtId="0" fontId="5" fillId="0" borderId="6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70" fontId="10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164" fontId="7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B2:I32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3.421875" style="0" customWidth="1"/>
    <col min="3" max="3" width="30.00390625" style="0" customWidth="1"/>
    <col min="4" max="4" width="18.28125" style="0" customWidth="1"/>
    <col min="5" max="5" width="19.28125" style="0" customWidth="1"/>
    <col min="6" max="6" width="8.140625" style="1" customWidth="1"/>
    <col min="7" max="7" width="10.7109375" style="0" customWidth="1"/>
    <col min="8" max="8" width="10.140625" style="0" customWidth="1"/>
  </cols>
  <sheetData>
    <row r="2" spans="2:7" ht="15.75">
      <c r="B2" s="1"/>
      <c r="C2" s="24" t="s">
        <v>296</v>
      </c>
      <c r="D2" s="27"/>
      <c r="F2" s="25"/>
      <c r="G2" s="1"/>
    </row>
    <row r="3" spans="2:7" ht="13.5" thickBot="1">
      <c r="B3" s="1"/>
      <c r="D3" s="1"/>
      <c r="E3" s="1"/>
      <c r="G3" s="1"/>
    </row>
    <row r="4" spans="2:9" ht="17.25" thickBot="1" thickTop="1">
      <c r="B4" s="53" t="s">
        <v>18</v>
      </c>
      <c r="C4" s="54" t="s">
        <v>19</v>
      </c>
      <c r="D4" s="55" t="s">
        <v>20</v>
      </c>
      <c r="E4" s="56" t="s">
        <v>26</v>
      </c>
      <c r="F4" s="55" t="s">
        <v>27</v>
      </c>
      <c r="G4" s="57" t="s">
        <v>14</v>
      </c>
      <c r="H4" s="66" t="s">
        <v>28</v>
      </c>
      <c r="I4" s="52" t="s">
        <v>59</v>
      </c>
    </row>
    <row r="5" spans="2:9" ht="16.5" thickBot="1">
      <c r="B5" s="156"/>
      <c r="C5" s="718" t="s">
        <v>132</v>
      </c>
      <c r="D5" s="719"/>
      <c r="E5" s="157"/>
      <c r="F5" s="644"/>
      <c r="G5" s="158"/>
      <c r="H5" s="159"/>
      <c r="I5" s="160"/>
    </row>
    <row r="6" spans="2:8" ht="12.75">
      <c r="B6" s="165">
        <v>38957</v>
      </c>
      <c r="C6" s="166" t="s">
        <v>407</v>
      </c>
      <c r="D6" s="167">
        <v>33767.74</v>
      </c>
      <c r="E6" s="168" t="s">
        <v>46</v>
      </c>
      <c r="F6" s="645" t="s">
        <v>28</v>
      </c>
      <c r="G6" s="167"/>
      <c r="H6" s="169">
        <v>33767.74</v>
      </c>
    </row>
    <row r="7" spans="2:8" ht="12.75">
      <c r="B7" s="161"/>
      <c r="C7" s="162"/>
      <c r="D7" s="163"/>
      <c r="E7" s="164"/>
      <c r="F7" s="646"/>
      <c r="G7" s="163"/>
      <c r="H7" s="154"/>
    </row>
    <row r="8" spans="2:8" ht="13.5" thickBot="1">
      <c r="B8" s="172">
        <v>38977</v>
      </c>
      <c r="C8" s="173" t="s">
        <v>406</v>
      </c>
      <c r="D8" s="174">
        <v>2924</v>
      </c>
      <c r="E8" s="175" t="s">
        <v>45</v>
      </c>
      <c r="F8" s="647" t="s">
        <v>28</v>
      </c>
      <c r="G8" s="176"/>
      <c r="H8" s="525">
        <v>2924</v>
      </c>
    </row>
    <row r="9" spans="2:8" ht="16.5" thickBot="1">
      <c r="B9" s="177"/>
      <c r="C9" s="717" t="s">
        <v>130</v>
      </c>
      <c r="D9" s="717"/>
      <c r="E9" s="179"/>
      <c r="F9" s="203"/>
      <c r="G9" s="179"/>
      <c r="H9" s="180"/>
    </row>
    <row r="10" spans="2:9" ht="15.75">
      <c r="B10" s="170">
        <v>38967</v>
      </c>
      <c r="C10" s="67" t="s">
        <v>62</v>
      </c>
      <c r="D10" s="64">
        <v>428.91</v>
      </c>
      <c r="E10" s="67" t="s">
        <v>63</v>
      </c>
      <c r="F10" s="63" t="s">
        <v>30</v>
      </c>
      <c r="G10" s="64">
        <f aca="true" t="shared" si="0" ref="G10:G21">D10</f>
        <v>428.91</v>
      </c>
      <c r="H10" s="171"/>
      <c r="I10" s="1">
        <v>100</v>
      </c>
    </row>
    <row r="11" spans="2:9" ht="15.75">
      <c r="B11" s="32">
        <v>38970</v>
      </c>
      <c r="C11" s="33" t="s">
        <v>64</v>
      </c>
      <c r="D11" s="34">
        <v>30.01</v>
      </c>
      <c r="E11" s="33" t="s">
        <v>63</v>
      </c>
      <c r="F11" s="63" t="s">
        <v>30</v>
      </c>
      <c r="G11" s="34">
        <f t="shared" si="0"/>
        <v>30.01</v>
      </c>
      <c r="H11" s="20"/>
      <c r="I11" s="1"/>
    </row>
    <row r="12" spans="2:9" ht="15.75">
      <c r="B12" s="32">
        <v>38977</v>
      </c>
      <c r="C12" s="33" t="s">
        <v>65</v>
      </c>
      <c r="D12" s="34">
        <v>190.09</v>
      </c>
      <c r="E12" s="33" t="s">
        <v>63</v>
      </c>
      <c r="F12" s="63" t="s">
        <v>30</v>
      </c>
      <c r="G12" s="34">
        <f t="shared" si="0"/>
        <v>190.09</v>
      </c>
      <c r="H12" s="20"/>
      <c r="I12" s="1">
        <v>34</v>
      </c>
    </row>
    <row r="13" spans="2:9" ht="15.75">
      <c r="B13" s="32" t="s">
        <v>68</v>
      </c>
      <c r="C13" s="33" t="s">
        <v>69</v>
      </c>
      <c r="D13" s="34">
        <v>153.94</v>
      </c>
      <c r="E13" s="33" t="s">
        <v>63</v>
      </c>
      <c r="F13" s="63" t="s">
        <v>30</v>
      </c>
      <c r="G13" s="34">
        <f t="shared" si="0"/>
        <v>153.94</v>
      </c>
      <c r="H13" s="20"/>
      <c r="I13" s="1">
        <v>30</v>
      </c>
    </row>
    <row r="14" spans="2:9" ht="15.75">
      <c r="B14" s="32">
        <v>39006</v>
      </c>
      <c r="C14" s="33" t="s">
        <v>70</v>
      </c>
      <c r="D14" s="34">
        <v>57.52</v>
      </c>
      <c r="E14" s="33" t="s">
        <v>63</v>
      </c>
      <c r="F14" s="63" t="s">
        <v>30</v>
      </c>
      <c r="G14" s="34">
        <f t="shared" si="0"/>
        <v>57.52</v>
      </c>
      <c r="H14" s="20"/>
      <c r="I14" s="1"/>
    </row>
    <row r="15" spans="2:9" ht="15.75">
      <c r="B15" s="32">
        <v>39006</v>
      </c>
      <c r="C15" s="33" t="s">
        <v>71</v>
      </c>
      <c r="D15" s="34">
        <v>39.8</v>
      </c>
      <c r="E15" s="33" t="s">
        <v>63</v>
      </c>
      <c r="F15" s="63" t="s">
        <v>30</v>
      </c>
      <c r="G15" s="34">
        <f t="shared" si="0"/>
        <v>39.8</v>
      </c>
      <c r="H15" s="20"/>
      <c r="I15" s="1">
        <v>12</v>
      </c>
    </row>
    <row r="16" spans="2:9" ht="15.75">
      <c r="B16" s="32">
        <v>39007</v>
      </c>
      <c r="C16" s="33" t="s">
        <v>72</v>
      </c>
      <c r="D16" s="34">
        <v>113.19</v>
      </c>
      <c r="E16" s="33" t="s">
        <v>63</v>
      </c>
      <c r="F16" s="63" t="s">
        <v>30</v>
      </c>
      <c r="G16" s="34">
        <f t="shared" si="0"/>
        <v>113.19</v>
      </c>
      <c r="H16" s="20"/>
      <c r="I16" s="1">
        <v>31</v>
      </c>
    </row>
    <row r="17" spans="2:9" ht="15.75">
      <c r="B17" s="32">
        <v>39008</v>
      </c>
      <c r="C17" s="33" t="s">
        <v>73</v>
      </c>
      <c r="D17" s="34">
        <v>127.31</v>
      </c>
      <c r="E17" s="33" t="s">
        <v>63</v>
      </c>
      <c r="F17" s="63" t="s">
        <v>30</v>
      </c>
      <c r="G17" s="34">
        <f t="shared" si="0"/>
        <v>127.31</v>
      </c>
      <c r="H17" s="20"/>
      <c r="I17" s="1">
        <v>18</v>
      </c>
    </row>
    <row r="18" spans="2:9" ht="15.75">
      <c r="B18" s="32">
        <v>39009</v>
      </c>
      <c r="C18" s="33" t="s">
        <v>74</v>
      </c>
      <c r="D18" s="34">
        <v>195.22</v>
      </c>
      <c r="E18" s="33" t="s">
        <v>63</v>
      </c>
      <c r="F18" s="63" t="s">
        <v>30</v>
      </c>
      <c r="G18" s="34">
        <f t="shared" si="0"/>
        <v>195.22</v>
      </c>
      <c r="H18" s="20"/>
      <c r="I18" s="1">
        <v>36</v>
      </c>
    </row>
    <row r="19" spans="2:9" ht="15.75">
      <c r="B19" s="32">
        <v>39012</v>
      </c>
      <c r="C19" s="33" t="s">
        <v>75</v>
      </c>
      <c r="D19" s="34">
        <v>98.5</v>
      </c>
      <c r="E19" s="33" t="s">
        <v>63</v>
      </c>
      <c r="F19" s="63" t="s">
        <v>30</v>
      </c>
      <c r="G19" s="34">
        <f t="shared" si="0"/>
        <v>98.5</v>
      </c>
      <c r="H19" s="20"/>
      <c r="I19" s="1">
        <v>25</v>
      </c>
    </row>
    <row r="20" spans="2:9" ht="15.75">
      <c r="B20" s="32">
        <v>39012</v>
      </c>
      <c r="C20" s="33" t="s">
        <v>76</v>
      </c>
      <c r="D20" s="34">
        <v>39.53</v>
      </c>
      <c r="E20" s="33" t="s">
        <v>77</v>
      </c>
      <c r="F20" s="63" t="s">
        <v>30</v>
      </c>
      <c r="G20" s="34">
        <f t="shared" si="0"/>
        <v>39.53</v>
      </c>
      <c r="H20" s="20"/>
      <c r="I20" s="1"/>
    </row>
    <row r="21" spans="2:9" ht="15.75">
      <c r="B21" s="32">
        <v>39013</v>
      </c>
      <c r="C21" s="33" t="s">
        <v>78</v>
      </c>
      <c r="D21" s="34">
        <v>110.67</v>
      </c>
      <c r="E21" s="33" t="s">
        <v>63</v>
      </c>
      <c r="F21" s="63" t="s">
        <v>30</v>
      </c>
      <c r="G21" s="34">
        <f t="shared" si="0"/>
        <v>110.67</v>
      </c>
      <c r="H21" s="20"/>
      <c r="I21" s="1">
        <v>30</v>
      </c>
    </row>
    <row r="22" spans="2:9" ht="15.75">
      <c r="B22" s="32">
        <v>39006</v>
      </c>
      <c r="C22" s="51" t="s">
        <v>83</v>
      </c>
      <c r="D22" s="17">
        <v>729</v>
      </c>
      <c r="E22" s="10" t="s">
        <v>84</v>
      </c>
      <c r="F22" s="60" t="s">
        <v>28</v>
      </c>
      <c r="G22" s="17"/>
      <c r="H22" s="20">
        <f>D22</f>
        <v>729</v>
      </c>
      <c r="I22" s="1"/>
    </row>
    <row r="23" spans="2:9" ht="15.75">
      <c r="B23" s="32">
        <v>39012</v>
      </c>
      <c r="C23" s="51" t="s">
        <v>83</v>
      </c>
      <c r="D23" s="17">
        <v>648</v>
      </c>
      <c r="E23" s="10" t="s">
        <v>84</v>
      </c>
      <c r="F23" s="60" t="s">
        <v>28</v>
      </c>
      <c r="G23" s="17"/>
      <c r="H23" s="20">
        <f>D23</f>
        <v>648</v>
      </c>
      <c r="I23" s="1"/>
    </row>
    <row r="24" spans="2:9" ht="15.75">
      <c r="B24" s="32">
        <v>39017</v>
      </c>
      <c r="C24" s="51" t="s">
        <v>83</v>
      </c>
      <c r="D24" s="17">
        <v>216</v>
      </c>
      <c r="E24" s="10" t="s">
        <v>85</v>
      </c>
      <c r="F24" s="60" t="s">
        <v>28</v>
      </c>
      <c r="G24" s="17"/>
      <c r="H24" s="20">
        <v>216</v>
      </c>
      <c r="I24" s="1"/>
    </row>
    <row r="25" spans="2:9" ht="15.75">
      <c r="B25" s="32">
        <v>39108</v>
      </c>
      <c r="C25" s="33" t="s">
        <v>86</v>
      </c>
      <c r="D25" s="17">
        <v>123.44</v>
      </c>
      <c r="E25" s="31" t="s">
        <v>63</v>
      </c>
      <c r="F25" s="63" t="s">
        <v>30</v>
      </c>
      <c r="G25" s="17">
        <f>D25</f>
        <v>123.44</v>
      </c>
      <c r="H25" s="20"/>
      <c r="I25" s="1"/>
    </row>
    <row r="26" spans="2:9" ht="12.75">
      <c r="B26" s="9"/>
      <c r="C26" s="10"/>
      <c r="D26" s="17"/>
      <c r="E26" s="31"/>
      <c r="F26" s="60"/>
      <c r="G26" s="17"/>
      <c r="H26" s="20"/>
      <c r="I26" s="1"/>
    </row>
    <row r="27" spans="2:9" ht="15.75">
      <c r="B27" s="32"/>
      <c r="C27" s="33"/>
      <c r="D27" s="34"/>
      <c r="E27" s="33"/>
      <c r="F27" s="648"/>
      <c r="G27" s="34"/>
      <c r="H27" s="11"/>
      <c r="I27" s="1"/>
    </row>
    <row r="28" spans="2:9" ht="16.5" thickBot="1">
      <c r="B28" s="47"/>
      <c r="C28" s="48"/>
      <c r="D28" s="49"/>
      <c r="E28" s="48"/>
      <c r="F28" s="649"/>
      <c r="G28" s="49"/>
      <c r="H28" s="36"/>
      <c r="I28" s="1"/>
    </row>
    <row r="29" spans="2:9" ht="38.25">
      <c r="B29" s="155" t="s">
        <v>131</v>
      </c>
      <c r="C29" s="39"/>
      <c r="D29" s="38">
        <f>SUM(D10:D28)</f>
        <v>3301.13</v>
      </c>
      <c r="E29" s="38"/>
      <c r="F29" s="650"/>
      <c r="G29" s="40">
        <f>SUM(G10:G28)</f>
        <v>1708.13</v>
      </c>
      <c r="H29" s="41">
        <f>SUM(H10:H28)</f>
        <v>1593</v>
      </c>
      <c r="I29" s="1">
        <f>SUM(I10:I24)</f>
        <v>316</v>
      </c>
    </row>
    <row r="30" spans="2:9" ht="12.75">
      <c r="B30" s="149"/>
      <c r="C30" s="150"/>
      <c r="D30" s="151"/>
      <c r="E30" s="152"/>
      <c r="F30" s="644"/>
      <c r="G30" s="153"/>
      <c r="H30" s="154"/>
      <c r="I30" s="1"/>
    </row>
    <row r="31" spans="2:9" ht="13.5" thickBot="1">
      <c r="B31" s="42"/>
      <c r="C31" s="43"/>
      <c r="D31" s="44"/>
      <c r="E31" s="37"/>
      <c r="F31" s="651"/>
      <c r="G31" s="45"/>
      <c r="H31" s="46"/>
      <c r="I31" s="1"/>
    </row>
    <row r="32" ht="13.5" thickTop="1">
      <c r="I32" s="1"/>
    </row>
  </sheetData>
  <mergeCells count="2">
    <mergeCell ref="C9:D9"/>
    <mergeCell ref="C5:D5"/>
  </mergeCells>
  <printOptions/>
  <pageMargins left="0.35" right="0.43" top="0.57" bottom="1" header="0.5" footer="0.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B2:H15"/>
  <sheetViews>
    <sheetView workbookViewId="0" topLeftCell="A1">
      <selection activeCell="I19" sqref="I19"/>
    </sheetView>
  </sheetViews>
  <sheetFormatPr defaultColWidth="9.140625" defaultRowHeight="12.75"/>
  <cols>
    <col min="2" max="2" width="11.8515625" style="0" customWidth="1"/>
    <col min="3" max="3" width="24.421875" style="0" customWidth="1"/>
    <col min="4" max="4" width="14.28125" style="0" customWidth="1"/>
    <col min="5" max="5" width="23.8515625" style="0" customWidth="1"/>
    <col min="6" max="6" width="7.28125" style="0" customWidth="1"/>
    <col min="7" max="7" width="14.28125" style="0" customWidth="1"/>
    <col min="8" max="8" width="8.28125" style="0" customWidth="1"/>
  </cols>
  <sheetData>
    <row r="1" ht="18" customHeight="1"/>
    <row r="2" spans="2:8" ht="24.75" customHeight="1" thickBot="1">
      <c r="B2" s="408"/>
      <c r="C2" s="102" t="s">
        <v>393</v>
      </c>
      <c r="D2" s="408"/>
      <c r="E2" s="381"/>
      <c r="F2" s="381"/>
      <c r="G2" s="381"/>
      <c r="H2" s="381"/>
    </row>
    <row r="3" spans="2:8" ht="17.25" thickBot="1" thickTop="1">
      <c r="B3" s="92" t="s">
        <v>18</v>
      </c>
      <c r="C3" s="93" t="s">
        <v>19</v>
      </c>
      <c r="D3" s="94" t="s">
        <v>20</v>
      </c>
      <c r="E3" s="95" t="s">
        <v>26</v>
      </c>
      <c r="F3" s="93" t="s">
        <v>27</v>
      </c>
      <c r="G3" s="96" t="s">
        <v>14</v>
      </c>
      <c r="H3" s="97" t="s">
        <v>28</v>
      </c>
    </row>
    <row r="4" spans="2:8" ht="15.75">
      <c r="B4" s="62">
        <v>38830</v>
      </c>
      <c r="C4" s="67" t="s">
        <v>58</v>
      </c>
      <c r="D4" s="64">
        <v>100</v>
      </c>
      <c r="E4" s="98" t="s">
        <v>309</v>
      </c>
      <c r="F4" s="67" t="s">
        <v>481</v>
      </c>
      <c r="G4" s="64">
        <v>100</v>
      </c>
      <c r="H4" s="99"/>
    </row>
    <row r="5" spans="2:8" ht="15.75">
      <c r="B5" s="62">
        <v>38830</v>
      </c>
      <c r="C5" s="67" t="s">
        <v>57</v>
      </c>
      <c r="D5" s="64">
        <v>99</v>
      </c>
      <c r="E5" s="98"/>
      <c r="F5" s="67" t="s">
        <v>482</v>
      </c>
      <c r="G5" s="64">
        <v>99</v>
      </c>
      <c r="H5" s="99"/>
    </row>
    <row r="6" spans="2:8" ht="15.75">
      <c r="B6" s="70">
        <v>38881</v>
      </c>
      <c r="C6" s="67" t="s">
        <v>58</v>
      </c>
      <c r="D6" s="34">
        <v>100</v>
      </c>
      <c r="E6" s="100"/>
      <c r="F6" s="67" t="s">
        <v>481</v>
      </c>
      <c r="G6" s="34">
        <v>100</v>
      </c>
      <c r="H6" s="413"/>
    </row>
    <row r="7" spans="2:8" ht="15.75">
      <c r="B7" s="70">
        <v>38881</v>
      </c>
      <c r="C7" s="67" t="s">
        <v>57</v>
      </c>
      <c r="D7" s="34">
        <v>247.5</v>
      </c>
      <c r="E7" s="100"/>
      <c r="F7" s="67" t="s">
        <v>482</v>
      </c>
      <c r="G7" s="34">
        <v>247.5</v>
      </c>
      <c r="H7" s="99"/>
    </row>
    <row r="8" spans="2:8" ht="15.75">
      <c r="B8" s="70">
        <v>38908</v>
      </c>
      <c r="C8" s="67" t="s">
        <v>58</v>
      </c>
      <c r="D8" s="34">
        <v>100</v>
      </c>
      <c r="E8" s="100"/>
      <c r="F8" s="67" t="s">
        <v>481</v>
      </c>
      <c r="G8" s="34">
        <v>100</v>
      </c>
      <c r="H8" s="414"/>
    </row>
    <row r="9" spans="2:8" ht="15.75">
      <c r="B9" s="70">
        <v>38908</v>
      </c>
      <c r="C9" s="67" t="s">
        <v>57</v>
      </c>
      <c r="D9" s="34">
        <v>247.5</v>
      </c>
      <c r="E9" s="71"/>
      <c r="F9" s="33" t="s">
        <v>482</v>
      </c>
      <c r="G9" s="34">
        <v>247.5</v>
      </c>
      <c r="H9" s="74"/>
    </row>
    <row r="10" spans="2:8" ht="15.75">
      <c r="B10" s="70">
        <v>38927</v>
      </c>
      <c r="C10" s="67" t="s">
        <v>58</v>
      </c>
      <c r="D10" s="34">
        <v>100</v>
      </c>
      <c r="E10" s="100" t="s">
        <v>306</v>
      </c>
      <c r="F10" s="67" t="s">
        <v>481</v>
      </c>
      <c r="G10" s="34">
        <v>100</v>
      </c>
      <c r="H10" s="413"/>
    </row>
    <row r="11" spans="2:8" ht="15.75">
      <c r="B11" s="75">
        <v>39553</v>
      </c>
      <c r="C11" s="67" t="s">
        <v>58</v>
      </c>
      <c r="D11" s="77">
        <v>350</v>
      </c>
      <c r="E11" s="78"/>
      <c r="F11" s="76" t="s">
        <v>481</v>
      </c>
      <c r="G11" s="147">
        <f>D11</f>
        <v>350</v>
      </c>
      <c r="H11" s="80"/>
    </row>
    <row r="12" spans="2:8" ht="16.5" thickBot="1">
      <c r="B12" s="75"/>
      <c r="C12" s="76"/>
      <c r="D12" s="77"/>
      <c r="E12" s="78"/>
      <c r="F12" s="76"/>
      <c r="G12" s="79"/>
      <c r="H12" s="80"/>
    </row>
    <row r="13" spans="2:8" ht="15.75">
      <c r="B13" s="81" t="s">
        <v>25</v>
      </c>
      <c r="C13" s="82"/>
      <c r="D13" s="83">
        <f>SUM(D4:D12)</f>
        <v>1344</v>
      </c>
      <c r="E13" s="84"/>
      <c r="F13" s="82"/>
      <c r="G13" s="85">
        <f>SUM(G4:G12)</f>
        <v>1344</v>
      </c>
      <c r="H13" s="101">
        <f>SUM(H4:H12)</f>
        <v>0</v>
      </c>
    </row>
    <row r="14" spans="2:8" ht="16.5" thickBot="1">
      <c r="B14" s="86"/>
      <c r="C14" s="87"/>
      <c r="D14" s="88"/>
      <c r="E14" s="89"/>
      <c r="F14" s="88"/>
      <c r="G14" s="90"/>
      <c r="H14" s="91"/>
    </row>
    <row r="15" spans="2:7" ht="13.5" thickTop="1">
      <c r="B15" s="1"/>
      <c r="D15" s="8"/>
      <c r="E15" s="8"/>
      <c r="F15" s="8"/>
      <c r="G15" s="8"/>
    </row>
  </sheetData>
  <printOptions/>
  <pageMargins left="0.75" right="0.75" top="1" bottom="1" header="0.5" footer="0.5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B2:H40"/>
  <sheetViews>
    <sheetView workbookViewId="0" topLeftCell="A1">
      <selection activeCell="C29" sqref="C29"/>
    </sheetView>
  </sheetViews>
  <sheetFormatPr defaultColWidth="9.140625" defaultRowHeight="12.75"/>
  <cols>
    <col min="2" max="2" width="12.7109375" style="1" customWidth="1"/>
    <col min="3" max="3" width="28.28125" style="0" customWidth="1"/>
    <col min="4" max="4" width="10.57421875" style="1" customWidth="1"/>
    <col min="5" max="5" width="29.57421875" style="0" customWidth="1"/>
    <col min="6" max="6" width="7.7109375" style="1" customWidth="1"/>
    <col min="7" max="7" width="11.28125" style="351" customWidth="1"/>
    <col min="8" max="8" width="8.8515625" style="1" customWidth="1"/>
  </cols>
  <sheetData>
    <row r="2" spans="2:8" ht="19.5" thickBot="1">
      <c r="B2" s="380"/>
      <c r="C2" s="102" t="s">
        <v>142</v>
      </c>
      <c r="D2" s="380"/>
      <c r="E2" s="381"/>
      <c r="F2" s="380"/>
      <c r="G2" s="459"/>
      <c r="H2" s="380"/>
    </row>
    <row r="3" spans="2:8" ht="14.25" thickBot="1" thickTop="1">
      <c r="B3" s="382" t="s">
        <v>18</v>
      </c>
      <c r="C3" s="383" t="s">
        <v>19</v>
      </c>
      <c r="D3" s="384" t="s">
        <v>20</v>
      </c>
      <c r="E3" s="385" t="s">
        <v>26</v>
      </c>
      <c r="F3" s="384" t="s">
        <v>27</v>
      </c>
      <c r="G3" s="460" t="s">
        <v>14</v>
      </c>
      <c r="H3" s="386" t="s">
        <v>28</v>
      </c>
    </row>
    <row r="4" spans="2:8" ht="15.75">
      <c r="B4" s="327">
        <v>38804</v>
      </c>
      <c r="C4" s="464" t="s">
        <v>110</v>
      </c>
      <c r="D4" s="124">
        <v>55.55</v>
      </c>
      <c r="E4" s="323" t="s">
        <v>111</v>
      </c>
      <c r="F4" s="326" t="s">
        <v>30</v>
      </c>
      <c r="G4" s="64"/>
      <c r="H4" s="99">
        <f>D4</f>
        <v>55.55</v>
      </c>
    </row>
    <row r="5" spans="2:8" ht="15.75">
      <c r="B5" s="327">
        <v>38818</v>
      </c>
      <c r="C5" s="464" t="s">
        <v>60</v>
      </c>
      <c r="D5" s="124">
        <v>44.09</v>
      </c>
      <c r="E5" s="323" t="s">
        <v>61</v>
      </c>
      <c r="F5" s="326" t="s">
        <v>30</v>
      </c>
      <c r="G5" s="64">
        <f>D5</f>
        <v>44.09</v>
      </c>
      <c r="H5" s="58"/>
    </row>
    <row r="6" spans="2:8" ht="15.75">
      <c r="B6" s="497">
        <v>38820</v>
      </c>
      <c r="C6" s="465" t="s">
        <v>87</v>
      </c>
      <c r="D6" s="125">
        <v>62.98</v>
      </c>
      <c r="E6" s="466" t="s">
        <v>61</v>
      </c>
      <c r="F6" s="461" t="s">
        <v>30</v>
      </c>
      <c r="G6" s="34"/>
      <c r="H6" s="129">
        <f>D6</f>
        <v>62.98</v>
      </c>
    </row>
    <row r="7" spans="2:8" ht="15.75">
      <c r="B7" s="497">
        <v>38887</v>
      </c>
      <c r="C7" s="465" t="s">
        <v>112</v>
      </c>
      <c r="D7" s="125">
        <v>187.55</v>
      </c>
      <c r="E7" s="466" t="s">
        <v>111</v>
      </c>
      <c r="F7" s="461" t="s">
        <v>30</v>
      </c>
      <c r="G7" s="34"/>
      <c r="H7" s="129">
        <f>D7</f>
        <v>187.55</v>
      </c>
    </row>
    <row r="8" spans="2:8" ht="15.75">
      <c r="B8" s="394">
        <v>39000</v>
      </c>
      <c r="C8" s="466" t="s">
        <v>66</v>
      </c>
      <c r="D8" s="125">
        <v>83.29</v>
      </c>
      <c r="E8" s="466" t="s">
        <v>67</v>
      </c>
      <c r="F8" s="461" t="s">
        <v>30</v>
      </c>
      <c r="G8" s="34">
        <f>D8</f>
        <v>83.29</v>
      </c>
      <c r="H8" s="130"/>
    </row>
    <row r="9" spans="2:8" ht="15.75">
      <c r="B9" s="497">
        <v>39345</v>
      </c>
      <c r="C9" s="466" t="s">
        <v>263</v>
      </c>
      <c r="D9" s="125">
        <v>6.72</v>
      </c>
      <c r="E9" s="466" t="s">
        <v>264</v>
      </c>
      <c r="F9" s="461" t="s">
        <v>31</v>
      </c>
      <c r="G9" s="34">
        <v>6.72</v>
      </c>
      <c r="H9" s="130"/>
    </row>
    <row r="10" spans="2:8" ht="15.75">
      <c r="B10" s="497">
        <v>39345</v>
      </c>
      <c r="C10" s="465" t="s">
        <v>246</v>
      </c>
      <c r="D10" s="125">
        <v>19.26</v>
      </c>
      <c r="E10" s="466" t="s">
        <v>247</v>
      </c>
      <c r="F10" s="461" t="s">
        <v>30</v>
      </c>
      <c r="G10" s="34">
        <v>19.26</v>
      </c>
      <c r="H10" s="129"/>
    </row>
    <row r="11" spans="2:8" ht="15.75">
      <c r="B11" s="394">
        <v>39389</v>
      </c>
      <c r="C11" s="323" t="s">
        <v>253</v>
      </c>
      <c r="D11" s="124">
        <v>2.11</v>
      </c>
      <c r="E11" s="470" t="s">
        <v>254</v>
      </c>
      <c r="F11" s="326" t="s">
        <v>30</v>
      </c>
      <c r="G11" s="64">
        <v>2.11</v>
      </c>
      <c r="H11" s="58"/>
    </row>
    <row r="12" spans="2:8" ht="15.75">
      <c r="B12" s="394">
        <v>39391</v>
      </c>
      <c r="C12" s="323" t="s">
        <v>256</v>
      </c>
      <c r="D12" s="124">
        <v>29.3</v>
      </c>
      <c r="E12" s="470" t="s">
        <v>257</v>
      </c>
      <c r="F12" s="326" t="s">
        <v>30</v>
      </c>
      <c r="G12" s="64">
        <v>29.3</v>
      </c>
      <c r="H12" s="58"/>
    </row>
    <row r="13" spans="2:8" ht="15.75">
      <c r="B13" s="394">
        <v>39391</v>
      </c>
      <c r="C13" s="466" t="s">
        <v>265</v>
      </c>
      <c r="D13" s="124">
        <v>22.58</v>
      </c>
      <c r="E13" s="470" t="s">
        <v>266</v>
      </c>
      <c r="F13" s="326" t="s">
        <v>31</v>
      </c>
      <c r="G13" s="64">
        <v>22.58</v>
      </c>
      <c r="H13" s="58"/>
    </row>
    <row r="14" spans="2:8" ht="15.75">
      <c r="B14" s="394">
        <v>39394</v>
      </c>
      <c r="C14" s="323" t="s">
        <v>258</v>
      </c>
      <c r="D14" s="124">
        <v>9.68</v>
      </c>
      <c r="E14" s="471" t="s">
        <v>259</v>
      </c>
      <c r="F14" s="326" t="s">
        <v>30</v>
      </c>
      <c r="G14" s="64">
        <v>9.68</v>
      </c>
      <c r="H14" s="99"/>
    </row>
    <row r="15" spans="2:8" ht="15.75">
      <c r="B15" s="327">
        <v>39394</v>
      </c>
      <c r="C15" s="323" t="s">
        <v>271</v>
      </c>
      <c r="D15" s="124">
        <v>42.74</v>
      </c>
      <c r="E15" s="471" t="s">
        <v>260</v>
      </c>
      <c r="F15" s="326" t="s">
        <v>30</v>
      </c>
      <c r="G15" s="148">
        <v>42.74</v>
      </c>
      <c r="H15" s="99"/>
    </row>
    <row r="16" spans="2:8" ht="15.75">
      <c r="B16" s="394">
        <v>39394</v>
      </c>
      <c r="C16" s="323" t="s">
        <v>269</v>
      </c>
      <c r="D16" s="124">
        <v>7.39</v>
      </c>
      <c r="E16" s="470" t="s">
        <v>270</v>
      </c>
      <c r="F16" s="326" t="s">
        <v>31</v>
      </c>
      <c r="G16" s="64">
        <v>7.39</v>
      </c>
      <c r="H16" s="58"/>
    </row>
    <row r="17" spans="2:8" ht="15.75">
      <c r="B17" s="327">
        <v>39393</v>
      </c>
      <c r="C17" s="323" t="s">
        <v>350</v>
      </c>
      <c r="D17" s="124">
        <v>48.66</v>
      </c>
      <c r="E17" s="470" t="s">
        <v>351</v>
      </c>
      <c r="F17" s="326" t="s">
        <v>31</v>
      </c>
      <c r="G17" s="64">
        <v>48.66</v>
      </c>
      <c r="H17" s="58"/>
    </row>
    <row r="18" spans="2:8" ht="15.75">
      <c r="B18" s="327">
        <v>39393</v>
      </c>
      <c r="C18" s="323" t="s">
        <v>350</v>
      </c>
      <c r="D18" s="124">
        <v>14.43</v>
      </c>
      <c r="E18" s="470" t="s">
        <v>351</v>
      </c>
      <c r="F18" s="326" t="s">
        <v>31</v>
      </c>
      <c r="G18" s="64">
        <v>14.43</v>
      </c>
      <c r="H18" s="58"/>
    </row>
    <row r="19" spans="2:8" ht="15.75">
      <c r="B19" s="327">
        <v>39398</v>
      </c>
      <c r="C19" s="323" t="s">
        <v>350</v>
      </c>
      <c r="D19" s="124">
        <v>8.56</v>
      </c>
      <c r="E19" s="470" t="s">
        <v>351</v>
      </c>
      <c r="F19" s="326" t="s">
        <v>31</v>
      </c>
      <c r="G19" s="64">
        <v>8.56</v>
      </c>
      <c r="H19" s="58"/>
    </row>
    <row r="20" spans="2:8" ht="15.75">
      <c r="B20" s="394">
        <v>39415</v>
      </c>
      <c r="C20" s="466" t="s">
        <v>363</v>
      </c>
      <c r="D20" s="124">
        <v>67.64</v>
      </c>
      <c r="E20" s="470" t="s">
        <v>364</v>
      </c>
      <c r="F20" s="326" t="s">
        <v>30</v>
      </c>
      <c r="G20" s="64">
        <v>67.64</v>
      </c>
      <c r="H20" s="58"/>
    </row>
    <row r="21" spans="2:8" ht="15.75">
      <c r="B21" s="327">
        <v>39433</v>
      </c>
      <c r="C21" s="323" t="s">
        <v>367</v>
      </c>
      <c r="D21" s="124">
        <v>32.61</v>
      </c>
      <c r="E21" s="470" t="s">
        <v>368</v>
      </c>
      <c r="F21" s="326" t="s">
        <v>30</v>
      </c>
      <c r="G21" s="148">
        <f>D21</f>
        <v>32.61</v>
      </c>
      <c r="H21" s="58"/>
    </row>
    <row r="22" spans="2:8" ht="15.75">
      <c r="B22" s="327">
        <v>39443</v>
      </c>
      <c r="C22" s="323" t="s">
        <v>373</v>
      </c>
      <c r="D22" s="124">
        <v>40</v>
      </c>
      <c r="E22" s="470"/>
      <c r="F22" s="326" t="s">
        <v>30</v>
      </c>
      <c r="G22" s="148">
        <v>40</v>
      </c>
      <c r="H22" s="58"/>
    </row>
    <row r="23" spans="2:8" ht="15.75">
      <c r="B23" s="387">
        <v>39760</v>
      </c>
      <c r="C23" s="496" t="s">
        <v>391</v>
      </c>
      <c r="D23" s="124">
        <v>20.8</v>
      </c>
      <c r="E23" s="470" t="s">
        <v>392</v>
      </c>
      <c r="F23" s="326" t="s">
        <v>30</v>
      </c>
      <c r="G23" s="148">
        <v>20.8</v>
      </c>
      <c r="H23" s="58"/>
    </row>
    <row r="24" spans="2:8" ht="15.75">
      <c r="B24" s="387">
        <v>39456</v>
      </c>
      <c r="C24" s="398" t="s">
        <v>384</v>
      </c>
      <c r="D24" s="77">
        <v>23.19</v>
      </c>
      <c r="E24" s="502" t="s">
        <v>385</v>
      </c>
      <c r="F24" s="326" t="s">
        <v>30</v>
      </c>
      <c r="G24" s="148">
        <f>D24</f>
        <v>23.19</v>
      </c>
      <c r="H24" s="58"/>
    </row>
    <row r="25" spans="2:8" ht="15.75">
      <c r="B25" s="394">
        <v>39458</v>
      </c>
      <c r="C25" s="466" t="s">
        <v>389</v>
      </c>
      <c r="D25" s="125">
        <v>11.11</v>
      </c>
      <c r="E25" s="466" t="s">
        <v>390</v>
      </c>
      <c r="F25" s="326" t="s">
        <v>30</v>
      </c>
      <c r="G25" s="148">
        <f>D25</f>
        <v>11.11</v>
      </c>
      <c r="H25" s="58"/>
    </row>
    <row r="26" spans="2:8" ht="15.75">
      <c r="B26" s="394">
        <v>39566</v>
      </c>
      <c r="C26" s="466" t="s">
        <v>486</v>
      </c>
      <c r="D26" s="125">
        <v>10</v>
      </c>
      <c r="E26" s="466" t="s">
        <v>487</v>
      </c>
      <c r="F26" s="326" t="s">
        <v>30</v>
      </c>
      <c r="G26" s="148">
        <f>D26</f>
        <v>10</v>
      </c>
      <c r="H26" s="58"/>
    </row>
    <row r="27" spans="2:8" ht="15.75">
      <c r="B27" s="394">
        <v>39577</v>
      </c>
      <c r="C27" s="466" t="s">
        <v>469</v>
      </c>
      <c r="D27" s="125">
        <v>6.41</v>
      </c>
      <c r="E27" s="466"/>
      <c r="F27" s="326" t="s">
        <v>30</v>
      </c>
      <c r="G27" s="148">
        <f>D27</f>
        <v>6.41</v>
      </c>
      <c r="H27" s="58"/>
    </row>
    <row r="28" spans="2:8" ht="15.75">
      <c r="B28" s="394">
        <v>39577</v>
      </c>
      <c r="C28" s="466" t="s">
        <v>495</v>
      </c>
      <c r="D28" s="125">
        <v>3.51</v>
      </c>
      <c r="E28" s="466" t="s">
        <v>494</v>
      </c>
      <c r="F28" s="326" t="s">
        <v>30</v>
      </c>
      <c r="G28" s="148">
        <f>D28</f>
        <v>3.51</v>
      </c>
      <c r="H28" s="58"/>
    </row>
    <row r="29" spans="2:8" ht="15.75">
      <c r="B29" s="327"/>
      <c r="C29" s="323"/>
      <c r="D29" s="124"/>
      <c r="E29" s="470"/>
      <c r="F29" s="326"/>
      <c r="G29" s="148"/>
      <c r="H29" s="58"/>
    </row>
    <row r="30" spans="2:8" ht="15.75">
      <c r="B30" s="327"/>
      <c r="C30" s="323"/>
      <c r="D30" s="124"/>
      <c r="E30" s="470"/>
      <c r="F30" s="326"/>
      <c r="G30" s="148"/>
      <c r="H30" s="58"/>
    </row>
    <row r="31" spans="2:8" ht="13.5" thickBot="1">
      <c r="B31" s="327"/>
      <c r="C31" s="323"/>
      <c r="D31" s="324"/>
      <c r="E31" s="325"/>
      <c r="F31" s="326"/>
      <c r="G31" s="328"/>
      <c r="H31" s="58"/>
    </row>
    <row r="32" spans="2:8" ht="18.75" customHeight="1">
      <c r="B32" s="498" t="s">
        <v>104</v>
      </c>
      <c r="C32" s="399"/>
      <c r="D32" s="217">
        <f>SUM(D4:D31)</f>
        <v>860.1599999999999</v>
      </c>
      <c r="E32" s="400"/>
      <c r="F32" s="401"/>
      <c r="G32" s="85">
        <f>SUM(G4:G31)</f>
        <v>554.08</v>
      </c>
      <c r="H32" s="101">
        <f>SUM(H4:H31)</f>
        <v>306.08000000000004</v>
      </c>
    </row>
    <row r="33" spans="2:8" ht="13.5" thickBot="1">
      <c r="B33" s="387"/>
      <c r="C33" s="388"/>
      <c r="D33" s="389"/>
      <c r="E33" s="390"/>
      <c r="F33" s="391"/>
      <c r="G33" s="392"/>
      <c r="H33" s="393"/>
    </row>
    <row r="34" spans="2:8" ht="16.5" thickBot="1">
      <c r="B34" s="499">
        <v>39027</v>
      </c>
      <c r="C34" s="467" t="s">
        <v>102</v>
      </c>
      <c r="D34" s="218">
        <v>312</v>
      </c>
      <c r="E34" s="472" t="s">
        <v>103</v>
      </c>
      <c r="F34" s="462"/>
      <c r="G34" s="212">
        <f>D34</f>
        <v>312</v>
      </c>
      <c r="H34" s="209"/>
    </row>
    <row r="35" spans="2:8" ht="13.5" thickBot="1">
      <c r="B35" s="394"/>
      <c r="C35" s="323"/>
      <c r="D35" s="395"/>
      <c r="E35" s="396"/>
      <c r="F35" s="326"/>
      <c r="G35" s="397"/>
      <c r="H35" s="130"/>
    </row>
    <row r="36" spans="2:8" ht="16.5" thickBot="1">
      <c r="B36" s="499"/>
      <c r="C36" s="468" t="s">
        <v>143</v>
      </c>
      <c r="D36" s="219"/>
      <c r="E36" s="473"/>
      <c r="F36" s="462"/>
      <c r="G36" s="208"/>
      <c r="H36" s="209"/>
    </row>
    <row r="37" spans="2:8" ht="15.75">
      <c r="B37" s="327">
        <v>38988</v>
      </c>
      <c r="C37" s="464" t="s">
        <v>141</v>
      </c>
      <c r="D37" s="124">
        <v>114</v>
      </c>
      <c r="E37" s="470"/>
      <c r="F37" s="326"/>
      <c r="G37" s="64"/>
      <c r="H37" s="99">
        <v>114</v>
      </c>
    </row>
    <row r="38" spans="2:8" ht="16.5" thickBot="1">
      <c r="B38" s="500">
        <v>39209</v>
      </c>
      <c r="C38" s="469" t="s">
        <v>115</v>
      </c>
      <c r="D38" s="220">
        <v>121</v>
      </c>
      <c r="E38" s="474"/>
      <c r="F38" s="463" t="s">
        <v>30</v>
      </c>
      <c r="G38" s="49">
        <v>121</v>
      </c>
      <c r="H38" s="215"/>
    </row>
    <row r="39" spans="2:8" s="216" customFormat="1" ht="11.25" customHeight="1">
      <c r="B39" s="501" t="s">
        <v>116</v>
      </c>
      <c r="C39" s="478"/>
      <c r="D39" s="479">
        <f>SUM(D37:D38)</f>
        <v>235</v>
      </c>
      <c r="E39" s="480"/>
      <c r="F39" s="481"/>
      <c r="G39" s="482">
        <f>SUM(G38)</f>
        <v>121</v>
      </c>
      <c r="H39" s="483">
        <f>SUM(H37:H38)</f>
        <v>114</v>
      </c>
    </row>
    <row r="40" spans="2:8" ht="12" customHeight="1" thickBot="1">
      <c r="B40" s="402"/>
      <c r="C40" s="403"/>
      <c r="D40" s="404"/>
      <c r="E40" s="405"/>
      <c r="F40" s="404"/>
      <c r="G40" s="406"/>
      <c r="H40" s="407"/>
    </row>
    <row r="41" ht="13.5" thickTop="1"/>
  </sheetData>
  <printOptions/>
  <pageMargins left="0.75" right="0.75" top="0.32" bottom="0.24" header="0.29" footer="0.19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B2:H46"/>
  <sheetViews>
    <sheetView workbookViewId="0" topLeftCell="A9">
      <selection activeCell="H29" sqref="H29"/>
    </sheetView>
  </sheetViews>
  <sheetFormatPr defaultColWidth="9.140625" defaultRowHeight="12.75"/>
  <cols>
    <col min="2" max="2" width="13.421875" style="0" customWidth="1"/>
    <col min="3" max="3" width="21.28125" style="0" customWidth="1"/>
    <col min="4" max="4" width="13.7109375" style="0" customWidth="1"/>
    <col min="5" max="5" width="15.140625" style="0" customWidth="1"/>
    <col min="6" max="6" width="12.57421875" style="1" customWidth="1"/>
    <col min="8" max="8" width="11.28125" style="0" customWidth="1"/>
  </cols>
  <sheetData>
    <row r="2" ht="18.75">
      <c r="C2" s="102" t="s">
        <v>305</v>
      </c>
    </row>
    <row r="3" ht="13.5" thickBot="1"/>
    <row r="4" spans="2:8" ht="14.25" thickBot="1" thickTop="1">
      <c r="B4" s="603" t="s">
        <v>18</v>
      </c>
      <c r="C4" s="604" t="s">
        <v>19</v>
      </c>
      <c r="D4" s="605" t="s">
        <v>20</v>
      </c>
      <c r="E4" s="606" t="s">
        <v>26</v>
      </c>
      <c r="F4" s="605" t="s">
        <v>27</v>
      </c>
      <c r="G4" s="607" t="s">
        <v>14</v>
      </c>
      <c r="H4" s="608" t="s">
        <v>28</v>
      </c>
    </row>
    <row r="5" spans="2:8" ht="12.75">
      <c r="B5" s="327">
        <v>38882</v>
      </c>
      <c r="C5" s="323" t="s">
        <v>52</v>
      </c>
      <c r="D5" s="609">
        <v>9.1</v>
      </c>
      <c r="E5" s="610" t="s">
        <v>55</v>
      </c>
      <c r="F5" s="611"/>
      <c r="G5" s="609"/>
      <c r="H5" s="612">
        <f>D5</f>
        <v>9.1</v>
      </c>
    </row>
    <row r="6" spans="2:8" ht="12.75">
      <c r="B6" s="327">
        <v>38899</v>
      </c>
      <c r="C6" s="323" t="s">
        <v>52</v>
      </c>
      <c r="D6" s="609">
        <v>126.48</v>
      </c>
      <c r="E6" s="613"/>
      <c r="F6" s="461"/>
      <c r="G6" s="609"/>
      <c r="H6" s="612">
        <f>D6</f>
        <v>126.48</v>
      </c>
    </row>
    <row r="7" spans="2:8" ht="12.75">
      <c r="B7" s="394" t="s">
        <v>53</v>
      </c>
      <c r="C7" s="323" t="s">
        <v>52</v>
      </c>
      <c r="D7" s="397">
        <v>24.06</v>
      </c>
      <c r="E7" s="466"/>
      <c r="F7" s="461"/>
      <c r="G7" s="397"/>
      <c r="H7" s="612">
        <f>D7</f>
        <v>24.06</v>
      </c>
    </row>
    <row r="8" spans="2:8" ht="12.75">
      <c r="B8" s="394">
        <v>38972</v>
      </c>
      <c r="C8" s="323" t="s">
        <v>52</v>
      </c>
      <c r="D8" s="397">
        <v>26.49</v>
      </c>
      <c r="E8" s="466"/>
      <c r="F8" s="461"/>
      <c r="G8" s="397"/>
      <c r="H8" s="612">
        <f>D8</f>
        <v>26.49</v>
      </c>
    </row>
    <row r="9" spans="2:8" ht="12.75">
      <c r="B9" s="394">
        <v>38986</v>
      </c>
      <c r="C9" s="323" t="s">
        <v>52</v>
      </c>
      <c r="D9" s="397">
        <v>73.81</v>
      </c>
      <c r="E9" s="466"/>
      <c r="F9" s="461"/>
      <c r="G9" s="397"/>
      <c r="H9" s="612">
        <f aca="true" t="shared" si="0" ref="H9:H23">D9</f>
        <v>73.81</v>
      </c>
    </row>
    <row r="10" spans="2:8" ht="12.75">
      <c r="B10" s="394">
        <v>39010</v>
      </c>
      <c r="C10" s="323" t="s">
        <v>52</v>
      </c>
      <c r="D10" s="397">
        <v>45.3</v>
      </c>
      <c r="E10" s="466"/>
      <c r="F10" s="461"/>
      <c r="G10" s="397"/>
      <c r="H10" s="612">
        <f t="shared" si="0"/>
        <v>45.3</v>
      </c>
    </row>
    <row r="11" spans="2:8" ht="12.75">
      <c r="B11" s="394">
        <v>39038</v>
      </c>
      <c r="C11" s="323" t="s">
        <v>52</v>
      </c>
      <c r="D11" s="397">
        <v>28.47</v>
      </c>
      <c r="E11" s="466"/>
      <c r="F11" s="461"/>
      <c r="G11" s="397"/>
      <c r="H11" s="612">
        <f t="shared" si="0"/>
        <v>28.47</v>
      </c>
    </row>
    <row r="12" spans="2:8" ht="12.75">
      <c r="B12" s="394">
        <v>39072</v>
      </c>
      <c r="C12" s="323" t="s">
        <v>52</v>
      </c>
      <c r="D12" s="397">
        <v>20.46</v>
      </c>
      <c r="E12" s="466"/>
      <c r="F12" s="461"/>
      <c r="G12" s="397"/>
      <c r="H12" s="612">
        <f t="shared" si="0"/>
        <v>20.46</v>
      </c>
    </row>
    <row r="13" spans="2:8" ht="12.75">
      <c r="B13" s="394">
        <v>39105</v>
      </c>
      <c r="C13" s="323" t="s">
        <v>52</v>
      </c>
      <c r="D13" s="397">
        <v>17.02</v>
      </c>
      <c r="E13" s="466"/>
      <c r="F13" s="461"/>
      <c r="G13" s="397"/>
      <c r="H13" s="612">
        <f t="shared" si="0"/>
        <v>17.02</v>
      </c>
    </row>
    <row r="14" spans="2:8" ht="12.75">
      <c r="B14" s="394">
        <v>39135</v>
      </c>
      <c r="C14" s="323" t="s">
        <v>52</v>
      </c>
      <c r="D14" s="397">
        <v>17.82</v>
      </c>
      <c r="E14" s="466"/>
      <c r="F14" s="461"/>
      <c r="G14" s="397"/>
      <c r="H14" s="612">
        <f t="shared" si="0"/>
        <v>17.82</v>
      </c>
    </row>
    <row r="15" spans="2:8" ht="12.75">
      <c r="B15" s="394">
        <v>39163</v>
      </c>
      <c r="C15" s="323" t="s">
        <v>52</v>
      </c>
      <c r="D15" s="397">
        <v>18.52</v>
      </c>
      <c r="E15" s="466"/>
      <c r="F15" s="461"/>
      <c r="G15" s="397"/>
      <c r="H15" s="612">
        <f t="shared" si="0"/>
        <v>18.52</v>
      </c>
    </row>
    <row r="16" spans="2:8" ht="12.75">
      <c r="B16" s="394">
        <v>39195</v>
      </c>
      <c r="C16" s="323" t="s">
        <v>52</v>
      </c>
      <c r="D16" s="397">
        <v>19.4</v>
      </c>
      <c r="E16" s="466"/>
      <c r="F16" s="461"/>
      <c r="G16" s="397"/>
      <c r="H16" s="612">
        <f t="shared" si="0"/>
        <v>19.4</v>
      </c>
    </row>
    <row r="17" spans="2:8" ht="12.75">
      <c r="B17" s="394">
        <v>39223</v>
      </c>
      <c r="C17" s="323" t="s">
        <v>52</v>
      </c>
      <c r="D17" s="397">
        <v>16.59</v>
      </c>
      <c r="E17" s="466"/>
      <c r="F17" s="461"/>
      <c r="G17" s="397"/>
      <c r="H17" s="612">
        <f t="shared" si="0"/>
        <v>16.59</v>
      </c>
    </row>
    <row r="18" spans="2:8" ht="12.75">
      <c r="B18" s="394">
        <v>39254</v>
      </c>
      <c r="C18" s="323" t="s">
        <v>52</v>
      </c>
      <c r="D18" s="397">
        <v>16.68</v>
      </c>
      <c r="E18" s="466"/>
      <c r="F18" s="461"/>
      <c r="G18" s="397"/>
      <c r="H18" s="612">
        <f t="shared" si="0"/>
        <v>16.68</v>
      </c>
    </row>
    <row r="19" spans="2:8" ht="12.75">
      <c r="B19" s="394">
        <v>39283</v>
      </c>
      <c r="C19" s="323" t="s">
        <v>52</v>
      </c>
      <c r="D19" s="397">
        <v>22.38</v>
      </c>
      <c r="E19" s="466"/>
      <c r="F19" s="461"/>
      <c r="G19" s="397"/>
      <c r="H19" s="612">
        <f t="shared" si="0"/>
        <v>22.38</v>
      </c>
    </row>
    <row r="20" spans="2:8" ht="12.75">
      <c r="B20" s="394">
        <v>39314</v>
      </c>
      <c r="C20" s="323" t="s">
        <v>52</v>
      </c>
      <c r="D20" s="397">
        <v>40.19</v>
      </c>
      <c r="E20" s="466"/>
      <c r="F20" s="461"/>
      <c r="G20" s="397"/>
      <c r="H20" s="612">
        <f t="shared" si="0"/>
        <v>40.19</v>
      </c>
    </row>
    <row r="21" spans="2:8" ht="12.75">
      <c r="B21" s="394">
        <v>39345</v>
      </c>
      <c r="C21" s="323" t="s">
        <v>52</v>
      </c>
      <c r="D21" s="397">
        <v>43.9</v>
      </c>
      <c r="E21" s="466"/>
      <c r="F21" s="461"/>
      <c r="G21" s="397"/>
      <c r="H21" s="612">
        <f t="shared" si="0"/>
        <v>43.9</v>
      </c>
    </row>
    <row r="22" spans="2:8" ht="12.75">
      <c r="B22" s="394">
        <v>39374</v>
      </c>
      <c r="C22" s="323" t="s">
        <v>52</v>
      </c>
      <c r="D22" s="397">
        <v>27.58</v>
      </c>
      <c r="E22" s="323"/>
      <c r="F22" s="461"/>
      <c r="G22" s="397"/>
      <c r="H22" s="612">
        <f t="shared" si="0"/>
        <v>27.58</v>
      </c>
    </row>
    <row r="23" spans="2:8" ht="12.75">
      <c r="B23" s="394">
        <v>39402</v>
      </c>
      <c r="C23" s="323" t="s">
        <v>52</v>
      </c>
      <c r="D23" s="397">
        <v>63.08</v>
      </c>
      <c r="E23" s="323"/>
      <c r="F23" s="461"/>
      <c r="G23" s="397"/>
      <c r="H23" s="612">
        <f t="shared" si="0"/>
        <v>63.08</v>
      </c>
    </row>
    <row r="24" spans="2:8" ht="12.75">
      <c r="B24" s="394">
        <v>39436</v>
      </c>
      <c r="C24" s="323" t="s">
        <v>52</v>
      </c>
      <c r="D24" s="397">
        <v>240.28</v>
      </c>
      <c r="E24" s="323"/>
      <c r="F24" s="461"/>
      <c r="G24" s="397"/>
      <c r="H24" s="612">
        <f aca="true" t="shared" si="1" ref="H24:H29">D24</f>
        <v>240.28</v>
      </c>
    </row>
    <row r="25" spans="2:8" ht="12.75">
      <c r="B25" s="394">
        <v>39472</v>
      </c>
      <c r="C25" s="323" t="s">
        <v>52</v>
      </c>
      <c r="D25" s="397">
        <v>282.02</v>
      </c>
      <c r="E25" s="323"/>
      <c r="F25" s="461"/>
      <c r="G25" s="397"/>
      <c r="H25" s="612">
        <f t="shared" si="1"/>
        <v>282.02</v>
      </c>
    </row>
    <row r="26" spans="2:8" ht="12.75">
      <c r="B26" s="394">
        <v>39500</v>
      </c>
      <c r="C26" s="323" t="s">
        <v>52</v>
      </c>
      <c r="D26" s="397">
        <v>256.36</v>
      </c>
      <c r="E26" s="323" t="s">
        <v>456</v>
      </c>
      <c r="F26" s="461"/>
      <c r="G26" s="397"/>
      <c r="H26" s="612">
        <f t="shared" si="1"/>
        <v>256.36</v>
      </c>
    </row>
    <row r="27" spans="2:8" ht="12.75">
      <c r="B27" s="394">
        <v>39531</v>
      </c>
      <c r="C27" s="323" t="s">
        <v>52</v>
      </c>
      <c r="D27" s="397">
        <v>121.87</v>
      </c>
      <c r="E27" s="323"/>
      <c r="F27" s="461"/>
      <c r="G27" s="397"/>
      <c r="H27" s="612">
        <f t="shared" si="1"/>
        <v>121.87</v>
      </c>
    </row>
    <row r="28" spans="2:8" ht="12.75">
      <c r="B28" s="394">
        <v>39560</v>
      </c>
      <c r="C28" s="323" t="s">
        <v>52</v>
      </c>
      <c r="D28" s="397">
        <v>71.98</v>
      </c>
      <c r="E28" s="323"/>
      <c r="F28" s="461"/>
      <c r="G28" s="397"/>
      <c r="H28" s="612">
        <f t="shared" si="1"/>
        <v>71.98</v>
      </c>
    </row>
    <row r="29" spans="2:8" ht="12.75">
      <c r="B29" s="394">
        <v>39590</v>
      </c>
      <c r="C29" s="323" t="s">
        <v>52</v>
      </c>
      <c r="D29" s="397">
        <v>80.67</v>
      </c>
      <c r="E29" s="323"/>
      <c r="F29" s="461"/>
      <c r="G29" s="397"/>
      <c r="H29" s="612">
        <f t="shared" si="1"/>
        <v>80.67</v>
      </c>
    </row>
    <row r="30" spans="2:8" ht="12.75">
      <c r="B30" s="394"/>
      <c r="C30" s="323"/>
      <c r="D30" s="397"/>
      <c r="E30" s="323"/>
      <c r="F30" s="461"/>
      <c r="G30" s="397"/>
      <c r="H30" s="612"/>
    </row>
    <row r="31" spans="2:8" ht="12.75">
      <c r="B31" s="394"/>
      <c r="C31" s="466"/>
      <c r="D31" s="397"/>
      <c r="E31" s="614"/>
      <c r="F31" s="461"/>
      <c r="G31" s="397"/>
      <c r="H31" s="612"/>
    </row>
    <row r="32" spans="2:8" ht="12.75">
      <c r="B32" s="394">
        <v>39036</v>
      </c>
      <c r="C32" s="466" t="s">
        <v>54</v>
      </c>
      <c r="D32" s="397">
        <v>162.5</v>
      </c>
      <c r="E32" s="615" t="s">
        <v>56</v>
      </c>
      <c r="F32" s="461"/>
      <c r="G32" s="397"/>
      <c r="H32" s="612">
        <v>162.5</v>
      </c>
    </row>
    <row r="33" spans="2:8" ht="12.75">
      <c r="B33" s="394">
        <v>39127</v>
      </c>
      <c r="C33" s="466" t="s">
        <v>54</v>
      </c>
      <c r="D33" s="397">
        <v>74.72</v>
      </c>
      <c r="E33" s="615"/>
      <c r="F33" s="461"/>
      <c r="G33" s="397"/>
      <c r="H33" s="612">
        <v>74.72</v>
      </c>
    </row>
    <row r="34" spans="2:8" ht="12.75">
      <c r="B34" s="394">
        <v>39218</v>
      </c>
      <c r="C34" s="466" t="s">
        <v>54</v>
      </c>
      <c r="D34" s="397">
        <v>74.72</v>
      </c>
      <c r="E34" s="615"/>
      <c r="F34" s="461"/>
      <c r="G34" s="397"/>
      <c r="H34" s="612">
        <v>74.72</v>
      </c>
    </row>
    <row r="35" spans="2:8" ht="12.75">
      <c r="B35" s="394">
        <v>39294</v>
      </c>
      <c r="C35" s="466" t="s">
        <v>54</v>
      </c>
      <c r="D35" s="616"/>
      <c r="E35" s="397">
        <v>-197.29</v>
      </c>
      <c r="F35" s="617"/>
      <c r="G35" s="397"/>
      <c r="H35" s="612"/>
    </row>
    <row r="36" spans="2:8" ht="12.75">
      <c r="B36" s="394">
        <v>39374</v>
      </c>
      <c r="C36" s="466" t="s">
        <v>54</v>
      </c>
      <c r="D36" s="397"/>
      <c r="E36" s="397">
        <v>-174.49</v>
      </c>
      <c r="F36" s="461"/>
      <c r="G36" s="397"/>
      <c r="H36" s="612"/>
    </row>
    <row r="37" spans="2:8" ht="12.75">
      <c r="B37" s="394">
        <v>39374</v>
      </c>
      <c r="C37" s="466" t="s">
        <v>54</v>
      </c>
      <c r="D37" s="397">
        <v>-125.65</v>
      </c>
      <c r="F37" s="461"/>
      <c r="G37" s="397"/>
      <c r="H37" s="612">
        <f>D37</f>
        <v>-125.65</v>
      </c>
    </row>
    <row r="38" spans="2:8" ht="12.75">
      <c r="B38" s="387"/>
      <c r="C38" s="398"/>
      <c r="D38" s="392"/>
      <c r="E38" s="392"/>
      <c r="F38" s="618"/>
      <c r="G38" s="392"/>
      <c r="H38" s="612"/>
    </row>
    <row r="39" spans="2:8" ht="12.75">
      <c r="B39" s="387"/>
      <c r="C39" s="398"/>
      <c r="D39" s="392"/>
      <c r="E39" s="619"/>
      <c r="F39" s="618"/>
      <c r="G39" s="392"/>
      <c r="H39" s="612"/>
    </row>
    <row r="40" spans="2:8" ht="12.75">
      <c r="B40" s="620">
        <v>38988</v>
      </c>
      <c r="C40" s="466" t="s">
        <v>49</v>
      </c>
      <c r="D40" s="397">
        <v>42.41</v>
      </c>
      <c r="E40" s="466" t="s">
        <v>50</v>
      </c>
      <c r="F40" s="621" t="s">
        <v>443</v>
      </c>
      <c r="G40" s="397">
        <v>42.41</v>
      </c>
      <c r="H40" s="622"/>
    </row>
    <row r="41" spans="2:8" ht="12.75">
      <c r="B41" s="636">
        <v>39073</v>
      </c>
      <c r="C41" s="388" t="s">
        <v>51</v>
      </c>
      <c r="D41" s="392">
        <v>43.11</v>
      </c>
      <c r="E41" s="398" t="s">
        <v>50</v>
      </c>
      <c r="F41" s="655" t="s">
        <v>444</v>
      </c>
      <c r="G41" s="392">
        <v>43.11</v>
      </c>
      <c r="H41" s="622"/>
    </row>
    <row r="42" spans="2:8" ht="13.5" thickBot="1">
      <c r="B42" s="656">
        <v>39463</v>
      </c>
      <c r="C42" s="657" t="s">
        <v>442</v>
      </c>
      <c r="D42" s="659">
        <v>-4.8</v>
      </c>
      <c r="F42" s="463"/>
      <c r="G42" s="658"/>
      <c r="H42" s="637">
        <f>D42</f>
        <v>-4.8</v>
      </c>
    </row>
    <row r="43" spans="2:8" ht="12.75">
      <c r="B43" s="623" t="s">
        <v>25</v>
      </c>
      <c r="C43" s="624"/>
      <c r="D43" s="625">
        <f>SUM(D5:D42)</f>
        <v>1977.5200000000002</v>
      </c>
      <c r="E43" s="625"/>
      <c r="F43" s="626"/>
      <c r="G43" s="627">
        <f>SUM(G5:G41)</f>
        <v>85.52</v>
      </c>
      <c r="H43" s="628">
        <f>SUM(H5:H42)</f>
        <v>1892.0000000000002</v>
      </c>
    </row>
    <row r="44" spans="2:8" ht="13.5" thickBot="1">
      <c r="B44" s="629"/>
      <c r="C44" s="630"/>
      <c r="D44" s="631"/>
      <c r="E44" s="632"/>
      <c r="F44" s="633"/>
      <c r="G44" s="634"/>
      <c r="H44" s="635"/>
    </row>
    <row r="45" ht="13.5" thickTop="1"/>
    <row r="46" ht="12.75">
      <c r="G46" s="679">
        <f>SUM(G43:H43)</f>
        <v>1977.5200000000002</v>
      </c>
    </row>
  </sheetData>
  <printOptions/>
  <pageMargins left="0.75" right="0.75" top="0.3" bottom="0.43" header="0.25" footer="0.27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4:I35"/>
  <sheetViews>
    <sheetView workbookViewId="0" topLeftCell="A9">
      <selection activeCell="A1" sqref="A1"/>
    </sheetView>
  </sheetViews>
  <sheetFormatPr defaultColWidth="9.140625" defaultRowHeight="12.75"/>
  <cols>
    <col min="1" max="1" width="6.8515625" style="0" customWidth="1"/>
    <col min="2" max="2" width="14.7109375" style="0" customWidth="1"/>
    <col min="3" max="3" width="32.7109375" style="0" customWidth="1"/>
    <col min="4" max="4" width="12.8515625" style="0" customWidth="1"/>
    <col min="5" max="5" width="34.57421875" style="0" customWidth="1"/>
    <col min="6" max="6" width="7.421875" style="0" customWidth="1"/>
    <col min="7" max="7" width="13.8515625" style="0" customWidth="1"/>
    <col min="8" max="8" width="9.7109375" style="0" customWidth="1"/>
  </cols>
  <sheetData>
    <row r="4" spans="3:5" ht="18.75">
      <c r="C4" s="696" t="s">
        <v>230</v>
      </c>
      <c r="D4" s="697"/>
      <c r="E4" s="697"/>
    </row>
    <row r="5" ht="13.5" thickBot="1"/>
    <row r="6" spans="2:9" ht="17.25" thickBot="1" thickTop="1">
      <c r="B6" s="103" t="s">
        <v>18</v>
      </c>
      <c r="C6" s="297" t="s">
        <v>19</v>
      </c>
      <c r="D6" s="105" t="s">
        <v>20</v>
      </c>
      <c r="E6" s="106" t="s">
        <v>26</v>
      </c>
      <c r="F6" s="105" t="s">
        <v>27</v>
      </c>
      <c r="G6" s="105" t="s">
        <v>14</v>
      </c>
      <c r="H6" s="137" t="s">
        <v>28</v>
      </c>
      <c r="I6" s="133"/>
    </row>
    <row r="7" spans="2:9" ht="16.5" thickBot="1">
      <c r="B7" s="177"/>
      <c r="C7" s="694" t="s">
        <v>137</v>
      </c>
      <c r="D7" s="694"/>
      <c r="E7" s="179"/>
      <c r="F7" s="203"/>
      <c r="G7" s="179"/>
      <c r="H7" s="180"/>
      <c r="I7" s="136"/>
    </row>
    <row r="8" spans="2:9" ht="15.75">
      <c r="B8" s="170">
        <v>39016</v>
      </c>
      <c r="C8" s="289" t="s">
        <v>79</v>
      </c>
      <c r="D8" s="68">
        <v>177.96</v>
      </c>
      <c r="E8" s="67" t="s">
        <v>80</v>
      </c>
      <c r="F8" s="59" t="s">
        <v>30</v>
      </c>
      <c r="G8" s="306">
        <v>177.96</v>
      </c>
      <c r="H8" s="201"/>
      <c r="I8" s="1"/>
    </row>
    <row r="9" spans="2:9" ht="15.75">
      <c r="B9" s="32">
        <v>39056</v>
      </c>
      <c r="C9" s="35" t="s">
        <v>81</v>
      </c>
      <c r="D9" s="71">
        <v>34.1</v>
      </c>
      <c r="E9" s="33" t="s">
        <v>82</v>
      </c>
      <c r="F9" s="60" t="s">
        <v>30</v>
      </c>
      <c r="G9" s="34">
        <v>34.1</v>
      </c>
      <c r="H9" s="143"/>
      <c r="I9" s="1"/>
    </row>
    <row r="10" spans="2:9" ht="15.75">
      <c r="B10" s="278"/>
      <c r="C10" s="290"/>
      <c r="D10" s="78"/>
      <c r="E10" s="76"/>
      <c r="F10" s="61"/>
      <c r="G10" s="77"/>
      <c r="H10" s="230"/>
      <c r="I10" s="1"/>
    </row>
    <row r="11" spans="2:9" ht="13.5" thickBot="1">
      <c r="B11" s="21"/>
      <c r="C11" s="291"/>
      <c r="D11" s="28"/>
      <c r="E11" s="23"/>
      <c r="F11" s="61"/>
      <c r="G11" s="345"/>
      <c r="H11" s="230"/>
      <c r="I11" s="1"/>
    </row>
    <row r="12" spans="2:9" ht="26.25" customHeight="1" thickBot="1">
      <c r="B12" s="231" t="s">
        <v>138</v>
      </c>
      <c r="C12" s="292"/>
      <c r="D12" s="315">
        <f>SUM(D8:D11)</f>
        <v>212.06</v>
      </c>
      <c r="E12" s="232"/>
      <c r="F12" s="233"/>
      <c r="G12" s="234">
        <f>SUM(G8:G11)</f>
        <v>212.06</v>
      </c>
      <c r="H12" s="316">
        <f>SUM(H8:H11)</f>
        <v>0</v>
      </c>
      <c r="I12" s="1"/>
    </row>
    <row r="13" spans="2:9" ht="16.5" thickBot="1">
      <c r="B13" s="198"/>
      <c r="C13" s="730" t="s">
        <v>139</v>
      </c>
      <c r="D13" s="730"/>
      <c r="E13" s="282"/>
      <c r="F13" s="199"/>
      <c r="G13" s="282"/>
      <c r="H13" s="200"/>
      <c r="I13" s="1"/>
    </row>
    <row r="14" spans="2:9" ht="15.75">
      <c r="B14" s="70">
        <v>39329</v>
      </c>
      <c r="C14" s="293" t="s">
        <v>215</v>
      </c>
      <c r="D14" s="19">
        <v>1444.5</v>
      </c>
      <c r="E14" s="283" t="s">
        <v>224</v>
      </c>
      <c r="F14" s="60"/>
      <c r="G14" s="17"/>
      <c r="H14" s="317">
        <f>D14</f>
        <v>1444.5</v>
      </c>
      <c r="I14" s="1"/>
    </row>
    <row r="15" spans="2:9" ht="15.75">
      <c r="B15" s="131">
        <v>39396</v>
      </c>
      <c r="C15" s="134" t="s">
        <v>282</v>
      </c>
      <c r="D15" s="245">
        <v>46</v>
      </c>
      <c r="E15" s="29" t="s">
        <v>310</v>
      </c>
      <c r="F15" s="59" t="s">
        <v>30</v>
      </c>
      <c r="G15" s="245">
        <v>46</v>
      </c>
      <c r="H15" s="30"/>
      <c r="I15" s="1"/>
    </row>
    <row r="16" spans="2:9" ht="13.5" thickBot="1">
      <c r="B16" s="21"/>
      <c r="C16" s="291"/>
      <c r="D16" s="28"/>
      <c r="E16" s="284"/>
      <c r="F16" s="61"/>
      <c r="G16" s="23"/>
      <c r="H16" s="227"/>
      <c r="I16" s="1"/>
    </row>
    <row r="17" spans="2:9" ht="16.5" thickBot="1">
      <c r="B17" s="272" t="s">
        <v>229</v>
      </c>
      <c r="C17" s="294"/>
      <c r="D17" s="274">
        <f>SUM(D14:D16)</f>
        <v>1490.5</v>
      </c>
      <c r="E17" s="273"/>
      <c r="F17" s="275"/>
      <c r="G17" s="273">
        <f>SUM(G14:G16)</f>
        <v>46</v>
      </c>
      <c r="H17" s="344">
        <f>SUM(H14:H16)</f>
        <v>1444.5</v>
      </c>
      <c r="I17" s="1"/>
    </row>
    <row r="18" spans="2:9" ht="19.5" customHeight="1" thickBot="1">
      <c r="B18" s="195"/>
      <c r="C18" s="721" t="s">
        <v>218</v>
      </c>
      <c r="D18" s="721"/>
      <c r="E18" s="286"/>
      <c r="F18" s="203"/>
      <c r="G18" s="346"/>
      <c r="H18" s="277"/>
      <c r="I18" s="1"/>
    </row>
    <row r="19" spans="2:9" ht="18" customHeight="1">
      <c r="B19" s="131">
        <v>39375</v>
      </c>
      <c r="C19" s="50" t="s">
        <v>222</v>
      </c>
      <c r="D19" s="304">
        <v>102.59</v>
      </c>
      <c r="E19" s="305" t="s">
        <v>231</v>
      </c>
      <c r="F19" s="59" t="s">
        <v>30</v>
      </c>
      <c r="G19" s="306">
        <v>102.59</v>
      </c>
      <c r="H19" s="256"/>
      <c r="I19" s="136"/>
    </row>
    <row r="20" spans="2:9" ht="18" customHeight="1">
      <c r="B20" s="131">
        <v>39375</v>
      </c>
      <c r="C20" s="295" t="s">
        <v>223</v>
      </c>
      <c r="D20" s="243">
        <v>64.2</v>
      </c>
      <c r="E20" s="287" t="s">
        <v>232</v>
      </c>
      <c r="F20" s="59" t="s">
        <v>30</v>
      </c>
      <c r="G20" s="245">
        <v>64.2</v>
      </c>
      <c r="H20" s="246"/>
      <c r="I20" s="136"/>
    </row>
    <row r="21" spans="2:9" ht="18" customHeight="1">
      <c r="B21" s="70">
        <v>39377</v>
      </c>
      <c r="C21" s="35" t="s">
        <v>236</v>
      </c>
      <c r="D21" s="71">
        <v>-6.42</v>
      </c>
      <c r="E21" s="307" t="s">
        <v>237</v>
      </c>
      <c r="F21" s="59" t="s">
        <v>30</v>
      </c>
      <c r="G21" s="34">
        <v>-6.42</v>
      </c>
      <c r="H21" s="140"/>
      <c r="I21" s="136"/>
    </row>
    <row r="22" spans="2:9" ht="18" customHeight="1">
      <c r="B22" s="70">
        <v>39377</v>
      </c>
      <c r="C22" s="33" t="s">
        <v>235</v>
      </c>
      <c r="D22" s="71">
        <v>-8.56</v>
      </c>
      <c r="E22" s="307" t="s">
        <v>238</v>
      </c>
      <c r="F22" s="59" t="s">
        <v>30</v>
      </c>
      <c r="G22" s="34">
        <v>-8.56</v>
      </c>
      <c r="H22" s="140"/>
      <c r="I22" s="136"/>
    </row>
    <row r="23" spans="2:9" ht="18" customHeight="1">
      <c r="B23" s="70">
        <v>39377</v>
      </c>
      <c r="C23" s="33" t="s">
        <v>239</v>
      </c>
      <c r="D23" s="71">
        <v>345.38</v>
      </c>
      <c r="E23" s="307" t="s">
        <v>240</v>
      </c>
      <c r="F23" s="59" t="s">
        <v>30</v>
      </c>
      <c r="G23" s="245">
        <v>345.38</v>
      </c>
      <c r="H23" s="246"/>
      <c r="I23" s="136"/>
    </row>
    <row r="24" spans="2:9" ht="18" customHeight="1">
      <c r="B24" s="70">
        <v>39379</v>
      </c>
      <c r="C24" s="33" t="s">
        <v>242</v>
      </c>
      <c r="D24" s="71">
        <v>-8.57</v>
      </c>
      <c r="E24" s="307" t="s">
        <v>243</v>
      </c>
      <c r="F24" s="59" t="s">
        <v>30</v>
      </c>
      <c r="G24" s="245">
        <v>-8.57</v>
      </c>
      <c r="H24" s="246"/>
      <c r="I24" s="136"/>
    </row>
    <row r="25" spans="2:9" ht="21" customHeight="1">
      <c r="B25" s="314">
        <v>39389</v>
      </c>
      <c r="C25" s="639" t="s">
        <v>255</v>
      </c>
      <c r="D25" s="313">
        <v>683.52</v>
      </c>
      <c r="E25" s="311" t="s">
        <v>311</v>
      </c>
      <c r="F25" s="59" t="s">
        <v>30</v>
      </c>
      <c r="G25" s="347">
        <v>683.52</v>
      </c>
      <c r="H25" s="312"/>
      <c r="I25" s="136"/>
    </row>
    <row r="26" spans="2:9" ht="18.75" customHeight="1">
      <c r="B26" s="314">
        <v>39393</v>
      </c>
      <c r="C26" s="639" t="s">
        <v>273</v>
      </c>
      <c r="D26" s="313">
        <v>147.66</v>
      </c>
      <c r="E26" s="311" t="s">
        <v>312</v>
      </c>
      <c r="F26" s="59" t="s">
        <v>31</v>
      </c>
      <c r="G26" s="347">
        <v>147.66</v>
      </c>
      <c r="H26" s="312"/>
      <c r="I26" s="136"/>
    </row>
    <row r="27" spans="2:9" ht="18" customHeight="1">
      <c r="B27" s="70">
        <v>39393</v>
      </c>
      <c r="C27" s="33" t="s">
        <v>272</v>
      </c>
      <c r="D27" s="71">
        <v>284.59</v>
      </c>
      <c r="E27" s="307" t="s">
        <v>313</v>
      </c>
      <c r="F27" s="59" t="s">
        <v>31</v>
      </c>
      <c r="G27" s="77">
        <v>284.59</v>
      </c>
      <c r="H27" s="246"/>
      <c r="I27" s="136"/>
    </row>
    <row r="28" spans="2:9" ht="18" customHeight="1">
      <c r="B28" s="70">
        <v>39396</v>
      </c>
      <c r="C28" s="33" t="s">
        <v>280</v>
      </c>
      <c r="D28" s="71">
        <v>604.9</v>
      </c>
      <c r="E28" s="307" t="s">
        <v>314</v>
      </c>
      <c r="F28" s="59" t="s">
        <v>30</v>
      </c>
      <c r="G28" s="77">
        <v>604.9</v>
      </c>
      <c r="H28" s="246"/>
      <c r="I28" s="136"/>
    </row>
    <row r="29" spans="2:9" ht="18" customHeight="1">
      <c r="B29" s="75">
        <v>39401</v>
      </c>
      <c r="C29" s="33" t="s">
        <v>315</v>
      </c>
      <c r="D29" s="640">
        <v>285</v>
      </c>
      <c r="E29" s="641" t="s">
        <v>308</v>
      </c>
      <c r="F29" s="447" t="s">
        <v>30</v>
      </c>
      <c r="G29" s="34">
        <v>285</v>
      </c>
      <c r="H29" s="140"/>
      <c r="I29" s="136"/>
    </row>
    <row r="30" spans="2:9" ht="18" customHeight="1">
      <c r="B30" s="75">
        <v>39473</v>
      </c>
      <c r="C30" s="33" t="s">
        <v>398</v>
      </c>
      <c r="D30" s="640">
        <v>128.37</v>
      </c>
      <c r="E30" s="641" t="s">
        <v>457</v>
      </c>
      <c r="F30" s="512" t="s">
        <v>31</v>
      </c>
      <c r="G30" s="77">
        <v>128.37</v>
      </c>
      <c r="H30" s="141"/>
      <c r="I30" s="136"/>
    </row>
    <row r="31" spans="2:9" ht="18" customHeight="1">
      <c r="B31" s="75">
        <v>39561</v>
      </c>
      <c r="C31" s="33" t="s">
        <v>432</v>
      </c>
      <c r="D31" s="640">
        <v>44.96</v>
      </c>
      <c r="E31" s="641" t="s">
        <v>433</v>
      </c>
      <c r="F31" s="512" t="s">
        <v>30</v>
      </c>
      <c r="G31" s="77">
        <f>D31</f>
        <v>44.96</v>
      </c>
      <c r="H31" s="141"/>
      <c r="I31" s="136"/>
    </row>
    <row r="32" spans="2:9" ht="18" customHeight="1">
      <c r="B32" s="75">
        <v>39584</v>
      </c>
      <c r="C32" s="33" t="s">
        <v>473</v>
      </c>
      <c r="D32" s="640">
        <v>217.96</v>
      </c>
      <c r="E32" s="641" t="s">
        <v>474</v>
      </c>
      <c r="F32" s="512" t="s">
        <v>31</v>
      </c>
      <c r="G32" s="77">
        <f>D32</f>
        <v>217.96</v>
      </c>
      <c r="H32" s="141"/>
      <c r="I32" s="136"/>
    </row>
    <row r="33" spans="2:8" ht="15.75">
      <c r="B33" s="75">
        <v>39586</v>
      </c>
      <c r="C33" s="76" t="s">
        <v>476</v>
      </c>
      <c r="D33" s="77">
        <v>36.64</v>
      </c>
      <c r="E33" s="677" t="s">
        <v>478</v>
      </c>
      <c r="F33" s="63" t="s">
        <v>31</v>
      </c>
      <c r="G33" s="135">
        <f>D33</f>
        <v>36.64</v>
      </c>
      <c r="H33" s="80"/>
    </row>
    <row r="34" spans="2:9" ht="15.75" customHeight="1" thickBot="1">
      <c r="B34" s="21"/>
      <c r="C34" s="330"/>
      <c r="D34" s="28"/>
      <c r="E34" s="331"/>
      <c r="F34" s="61"/>
      <c r="G34" s="23"/>
      <c r="H34" s="227"/>
      <c r="I34" s="1"/>
    </row>
    <row r="35" spans="2:9" ht="21" customHeight="1" thickBot="1">
      <c r="B35" s="279" t="s">
        <v>225</v>
      </c>
      <c r="C35" s="296"/>
      <c r="D35" s="281">
        <f>SUM(D19:D34)</f>
        <v>2922.22</v>
      </c>
      <c r="E35" s="288"/>
      <c r="F35" s="280"/>
      <c r="G35" s="348">
        <f>SUM(G19:G34)</f>
        <v>2922.22</v>
      </c>
      <c r="H35" s="318">
        <f>SUM(H19:H34)</f>
        <v>0</v>
      </c>
      <c r="I35" s="1"/>
    </row>
    <row r="36" ht="13.5" thickTop="1"/>
  </sheetData>
  <mergeCells count="4">
    <mergeCell ref="C4:E4"/>
    <mergeCell ref="C7:D7"/>
    <mergeCell ref="C13:D13"/>
    <mergeCell ref="C18:D18"/>
  </mergeCells>
  <printOptions/>
  <pageMargins left="0.75" right="0.75" top="1" bottom="1" header="0.5" footer="0.5"/>
  <pageSetup fitToHeight="1" fitToWidth="1" horizontalDpi="300" verticalDpi="300" orientation="landscape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F8"/>
  <sheetViews>
    <sheetView workbookViewId="0" topLeftCell="A1">
      <selection activeCell="A1" sqref="A1"/>
    </sheetView>
  </sheetViews>
  <sheetFormatPr defaultColWidth="9.140625" defaultRowHeight="12.75"/>
  <cols>
    <col min="2" max="2" width="32.8515625" style="0" customWidth="1"/>
    <col min="3" max="3" width="12.140625" style="0" customWidth="1"/>
    <col min="4" max="4" width="13.57421875" style="0" customWidth="1"/>
    <col min="5" max="5" width="17.140625" style="0" customWidth="1"/>
    <col min="6" max="6" width="11.28125" style="0" customWidth="1"/>
  </cols>
  <sheetData>
    <row r="1" ht="12.75">
      <c r="A1" s="412"/>
    </row>
    <row r="2" spans="2:4" ht="18.75">
      <c r="B2" s="731" t="s">
        <v>294</v>
      </c>
      <c r="C2" s="731"/>
      <c r="D2" s="731"/>
    </row>
    <row r="3" ht="13.5" thickBot="1"/>
    <row r="4" spans="2:6" ht="32.25" thickTop="1">
      <c r="B4" s="340"/>
      <c r="C4" s="484" t="s">
        <v>277</v>
      </c>
      <c r="D4" s="484" t="s">
        <v>278</v>
      </c>
      <c r="E4" s="485" t="s">
        <v>279</v>
      </c>
      <c r="F4" s="486">
        <f ca="1">NOW()</f>
        <v>39599.27709594907</v>
      </c>
    </row>
    <row r="5" spans="2:6" ht="15.75">
      <c r="B5" s="341" t="s">
        <v>365</v>
      </c>
      <c r="C5" s="339">
        <v>30000</v>
      </c>
      <c r="D5" s="339">
        <f>C5*0.055/12</f>
        <v>137.5</v>
      </c>
      <c r="E5" s="339">
        <f ca="1">C5*0.055*((NOW()-B6)/365)</f>
        <v>3210.8416666190997</v>
      </c>
      <c r="F5" s="69"/>
    </row>
    <row r="6" spans="2:6" ht="16.5" thickBot="1">
      <c r="B6" s="448">
        <v>38889</v>
      </c>
      <c r="C6" s="87"/>
      <c r="D6" s="87"/>
      <c r="E6" s="87"/>
      <c r="F6" s="91"/>
    </row>
    <row r="7" ht="13.5" thickTop="1"/>
    <row r="8" ht="12.75">
      <c r="B8" s="338"/>
    </row>
  </sheetData>
  <mergeCells count="1">
    <mergeCell ref="B2:D2"/>
  </mergeCells>
  <printOptions/>
  <pageMargins left="0.75" right="0.75" top="1" bottom="1" header="0.5" footer="0.5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B2:F34"/>
  <sheetViews>
    <sheetView workbookViewId="0" topLeftCell="A1">
      <selection activeCell="H13" sqref="H13"/>
    </sheetView>
  </sheetViews>
  <sheetFormatPr defaultColWidth="9.140625" defaultRowHeight="12.75"/>
  <cols>
    <col min="2" max="2" width="5.8515625" style="0" customWidth="1"/>
    <col min="3" max="3" width="7.140625" style="428" customWidth="1"/>
    <col min="4" max="4" width="40.57421875" style="0" customWidth="1"/>
    <col min="5" max="5" width="43.140625" style="0" customWidth="1"/>
    <col min="6" max="6" width="9.421875" style="0" customWidth="1"/>
  </cols>
  <sheetData>
    <row r="2" spans="2:6" ht="23.25">
      <c r="B2" s="1"/>
      <c r="C2" s="420"/>
      <c r="D2" s="415" t="s">
        <v>318</v>
      </c>
      <c r="F2" s="25"/>
    </row>
    <row r="3" spans="2:6" ht="13.5" thickBot="1">
      <c r="B3" s="1"/>
      <c r="C3" s="420"/>
      <c r="E3" s="1"/>
      <c r="F3" s="1"/>
    </row>
    <row r="4" spans="2:6" ht="17.25" thickBot="1" thickTop="1">
      <c r="B4" s="103" t="s">
        <v>18</v>
      </c>
      <c r="C4" s="421" t="s">
        <v>326</v>
      </c>
      <c r="D4" s="104" t="s">
        <v>316</v>
      </c>
      <c r="E4" s="106" t="s">
        <v>319</v>
      </c>
      <c r="F4" s="105" t="s">
        <v>317</v>
      </c>
    </row>
    <row r="5" spans="2:6" ht="15.75">
      <c r="B5" s="62"/>
      <c r="C5" s="422">
        <v>1</v>
      </c>
      <c r="D5" s="487" t="s">
        <v>320</v>
      </c>
      <c r="E5" s="488" t="s">
        <v>513</v>
      </c>
      <c r="F5" s="416">
        <v>500</v>
      </c>
    </row>
    <row r="6" spans="2:6" ht="15.75">
      <c r="B6" s="62"/>
      <c r="C6" s="422">
        <v>1</v>
      </c>
      <c r="D6" s="487" t="s">
        <v>320</v>
      </c>
      <c r="E6" s="488" t="s">
        <v>513</v>
      </c>
      <c r="F6" s="416">
        <v>500</v>
      </c>
    </row>
    <row r="7" spans="2:6" ht="15.75" customHeight="1">
      <c r="B7" s="62"/>
      <c r="C7" s="422">
        <v>1</v>
      </c>
      <c r="D7" s="487" t="s">
        <v>321</v>
      </c>
      <c r="E7" s="488" t="s">
        <v>513</v>
      </c>
      <c r="F7" s="416">
        <v>500</v>
      </c>
    </row>
    <row r="8" spans="2:6" ht="15.75" customHeight="1">
      <c r="B8" s="62"/>
      <c r="C8" s="422">
        <v>1</v>
      </c>
      <c r="D8" s="487" t="s">
        <v>484</v>
      </c>
      <c r="E8" s="488" t="s">
        <v>513</v>
      </c>
      <c r="F8" s="416">
        <v>300</v>
      </c>
    </row>
    <row r="9" spans="2:6" ht="15.75">
      <c r="B9" s="62"/>
      <c r="C9" s="422">
        <v>1</v>
      </c>
      <c r="D9" s="487" t="s">
        <v>322</v>
      </c>
      <c r="E9" s="488" t="s">
        <v>514</v>
      </c>
      <c r="F9" s="416">
        <v>200</v>
      </c>
    </row>
    <row r="10" spans="2:6" ht="15.75">
      <c r="B10" s="70"/>
      <c r="C10" s="423">
        <v>1</v>
      </c>
      <c r="D10" s="489" t="s">
        <v>323</v>
      </c>
      <c r="E10" s="490" t="s">
        <v>324</v>
      </c>
      <c r="F10" s="416">
        <v>600</v>
      </c>
    </row>
    <row r="11" spans="2:6" ht="15.75">
      <c r="B11" s="70"/>
      <c r="C11" s="424">
        <v>17</v>
      </c>
      <c r="D11" s="491" t="s">
        <v>327</v>
      </c>
      <c r="E11" s="490" t="s">
        <v>331</v>
      </c>
      <c r="F11" s="417">
        <v>340</v>
      </c>
    </row>
    <row r="12" spans="2:6" ht="17.25" customHeight="1">
      <c r="B12" s="75"/>
      <c r="C12" s="425">
        <v>1</v>
      </c>
      <c r="D12" s="492" t="s">
        <v>325</v>
      </c>
      <c r="E12" s="493" t="s">
        <v>483</v>
      </c>
      <c r="F12" s="418">
        <v>500</v>
      </c>
    </row>
    <row r="13" spans="2:6" ht="15.75">
      <c r="B13" s="75"/>
      <c r="C13" s="425">
        <v>7</v>
      </c>
      <c r="D13" s="492" t="s">
        <v>386</v>
      </c>
      <c r="E13" s="493" t="s">
        <v>328</v>
      </c>
      <c r="F13" s="418">
        <v>350</v>
      </c>
    </row>
    <row r="14" spans="2:6" ht="15.75">
      <c r="B14" s="75"/>
      <c r="C14" s="425">
        <v>1</v>
      </c>
      <c r="D14" s="492" t="s">
        <v>329</v>
      </c>
      <c r="E14" s="493" t="s">
        <v>515</v>
      </c>
      <c r="F14" s="418">
        <v>40</v>
      </c>
    </row>
    <row r="15" spans="2:6" ht="15.75">
      <c r="B15" s="75"/>
      <c r="C15" s="425">
        <v>1</v>
      </c>
      <c r="D15" s="492" t="s">
        <v>339</v>
      </c>
      <c r="E15" s="493" t="s">
        <v>515</v>
      </c>
      <c r="F15" s="418">
        <v>60</v>
      </c>
    </row>
    <row r="16" spans="2:6" ht="15.75">
      <c r="B16" s="75"/>
      <c r="C16" s="425">
        <v>2</v>
      </c>
      <c r="D16" s="492" t="s">
        <v>340</v>
      </c>
      <c r="E16" s="493" t="s">
        <v>515</v>
      </c>
      <c r="F16" s="418">
        <v>120</v>
      </c>
    </row>
    <row r="17" spans="2:6" ht="15.75">
      <c r="B17" s="75"/>
      <c r="C17" s="425">
        <v>1</v>
      </c>
      <c r="D17" s="492" t="s">
        <v>341</v>
      </c>
      <c r="E17" s="493" t="s">
        <v>515</v>
      </c>
      <c r="F17" s="418">
        <v>70</v>
      </c>
    </row>
    <row r="18" spans="2:6" ht="15.75">
      <c r="B18" s="75"/>
      <c r="C18" s="425">
        <v>1</v>
      </c>
      <c r="D18" s="492" t="s">
        <v>333</v>
      </c>
      <c r="E18" s="493" t="s">
        <v>330</v>
      </c>
      <c r="F18" s="418">
        <v>120</v>
      </c>
    </row>
    <row r="19" spans="2:6" ht="15.75">
      <c r="B19" s="75"/>
      <c r="C19" s="425">
        <v>1</v>
      </c>
      <c r="D19" s="492" t="s">
        <v>334</v>
      </c>
      <c r="E19" s="493" t="s">
        <v>343</v>
      </c>
      <c r="F19" s="418">
        <v>100</v>
      </c>
    </row>
    <row r="20" spans="2:6" ht="15.75">
      <c r="B20" s="75"/>
      <c r="C20" s="425" t="s">
        <v>344</v>
      </c>
      <c r="D20" s="492" t="s">
        <v>332</v>
      </c>
      <c r="E20" s="493" t="s">
        <v>335</v>
      </c>
      <c r="F20" s="418">
        <v>300</v>
      </c>
    </row>
    <row r="21" spans="2:6" ht="15.75">
      <c r="B21" s="75"/>
      <c r="C21" s="425">
        <v>11</v>
      </c>
      <c r="D21" s="492" t="s">
        <v>338</v>
      </c>
      <c r="E21" s="493" t="s">
        <v>335</v>
      </c>
      <c r="F21" s="418">
        <v>440</v>
      </c>
    </row>
    <row r="22" spans="2:6" ht="15.75">
      <c r="B22" s="75"/>
      <c r="C22" s="425">
        <v>3</v>
      </c>
      <c r="D22" s="492" t="s">
        <v>337</v>
      </c>
      <c r="E22" s="493" t="s">
        <v>335</v>
      </c>
      <c r="F22" s="418">
        <v>150</v>
      </c>
    </row>
    <row r="23" spans="2:6" ht="15.75">
      <c r="B23" s="75"/>
      <c r="C23" s="425">
        <v>1</v>
      </c>
      <c r="D23" s="492" t="s">
        <v>388</v>
      </c>
      <c r="E23" s="493" t="s">
        <v>335</v>
      </c>
      <c r="F23" s="418">
        <v>50</v>
      </c>
    </row>
    <row r="24" spans="2:6" ht="15.75">
      <c r="B24" s="75"/>
      <c r="C24" s="425">
        <v>1</v>
      </c>
      <c r="D24" s="492" t="s">
        <v>336</v>
      </c>
      <c r="E24" s="493" t="s">
        <v>335</v>
      </c>
      <c r="F24" s="418">
        <v>100</v>
      </c>
    </row>
    <row r="25" spans="2:6" ht="15.75">
      <c r="B25" s="75"/>
      <c r="C25" s="425" t="s">
        <v>387</v>
      </c>
      <c r="D25" s="492" t="s">
        <v>342</v>
      </c>
      <c r="E25" s="493" t="s">
        <v>335</v>
      </c>
      <c r="F25" s="418">
        <v>75</v>
      </c>
    </row>
    <row r="26" spans="2:6" ht="15.75">
      <c r="B26" s="75"/>
      <c r="C26" s="425">
        <v>7</v>
      </c>
      <c r="D26" s="492" t="s">
        <v>374</v>
      </c>
      <c r="E26" s="493" t="s">
        <v>328</v>
      </c>
      <c r="F26" s="418">
        <v>210</v>
      </c>
    </row>
    <row r="27" spans="2:6" ht="15.75">
      <c r="B27" s="75"/>
      <c r="C27" s="425">
        <v>1</v>
      </c>
      <c r="D27" s="494" t="s">
        <v>479</v>
      </c>
      <c r="E27" s="493" t="s">
        <v>480</v>
      </c>
      <c r="F27" s="418">
        <v>200</v>
      </c>
    </row>
    <row r="28" spans="2:6" ht="15.75">
      <c r="B28" s="75"/>
      <c r="C28" s="425">
        <v>1</v>
      </c>
      <c r="D28" s="494" t="s">
        <v>512</v>
      </c>
      <c r="E28" s="495" t="s">
        <v>485</v>
      </c>
      <c r="F28" s="418">
        <v>100</v>
      </c>
    </row>
    <row r="29" spans="2:6" ht="16.5" thickBot="1">
      <c r="B29" s="75"/>
      <c r="C29" s="425">
        <v>42</v>
      </c>
      <c r="D29" s="76" t="s">
        <v>516</v>
      </c>
      <c r="E29" s="390" t="s">
        <v>517</v>
      </c>
      <c r="F29" s="418">
        <v>500</v>
      </c>
    </row>
    <row r="30" spans="2:6" ht="15.75">
      <c r="B30" s="81"/>
      <c r="C30" s="426"/>
      <c r="D30" s="82"/>
      <c r="E30" s="84"/>
      <c r="F30" s="419">
        <f>SUM(F5:F29)</f>
        <v>6425</v>
      </c>
    </row>
    <row r="31" spans="2:6" ht="16.5" thickBot="1">
      <c r="B31" s="86"/>
      <c r="C31" s="427"/>
      <c r="D31" s="87"/>
      <c r="E31" s="89"/>
      <c r="F31" s="377"/>
    </row>
    <row r="32" ht="13.5" thickTop="1">
      <c r="F32" s="1"/>
    </row>
    <row r="34" ht="12.75">
      <c r="E34" t="s">
        <v>2</v>
      </c>
    </row>
  </sheetData>
  <printOptions/>
  <pageMargins left="0.7" right="0.24" top="0.61" bottom="0.44" header="0.5" footer="0.5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2:L49"/>
  <sheetViews>
    <sheetView showZeros="0" tabSelected="1" workbookViewId="0" topLeftCell="B1">
      <pane xSplit="1" ySplit="4" topLeftCell="C21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B37" sqref="B37"/>
    </sheetView>
  </sheetViews>
  <sheetFormatPr defaultColWidth="9.140625" defaultRowHeight="12.75"/>
  <cols>
    <col min="1" max="1" width="1.421875" style="0" hidden="1" customWidth="1"/>
    <col min="2" max="2" width="37.8515625" style="1" customWidth="1"/>
    <col min="3" max="3" width="11.8515625" style="5" customWidth="1"/>
    <col min="4" max="4" width="12.57421875" style="1" customWidth="1"/>
    <col min="5" max="5" width="14.7109375" style="351" customWidth="1"/>
    <col min="6" max="6" width="10.140625" style="1" customWidth="1"/>
    <col min="7" max="7" width="12.28125" style="1" customWidth="1"/>
    <col min="8" max="8" width="13.7109375" style="1" customWidth="1"/>
    <col min="9" max="9" width="10.8515625" style="0" customWidth="1"/>
    <col min="10" max="10" width="7.8515625" style="0" customWidth="1"/>
    <col min="11" max="11" width="11.28125" style="0" customWidth="1"/>
    <col min="12" max="12" width="13.8515625" style="699" customWidth="1"/>
    <col min="13" max="13" width="11.8515625" style="0" customWidth="1"/>
  </cols>
  <sheetData>
    <row r="2" spans="2:10" ht="17.25" customHeight="1">
      <c r="B2" s="3"/>
      <c r="C2" s="714" t="s">
        <v>15</v>
      </c>
      <c r="D2" s="714"/>
      <c r="E2" s="350"/>
      <c r="F2" s="4"/>
      <c r="G2" s="732" t="s">
        <v>511</v>
      </c>
      <c r="H2" s="732"/>
      <c r="I2" s="342"/>
      <c r="J2" s="271"/>
    </row>
    <row r="3" ht="5.25" customHeight="1" thickBot="1"/>
    <row r="4" spans="2:12" ht="30.75" customHeight="1" thickBot="1" thickTop="1">
      <c r="B4" s="580" t="s">
        <v>307</v>
      </c>
      <c r="C4" s="581" t="s">
        <v>12</v>
      </c>
      <c r="D4" s="356" t="s">
        <v>212</v>
      </c>
      <c r="E4" s="356" t="s">
        <v>421</v>
      </c>
      <c r="F4" s="357" t="s">
        <v>510</v>
      </c>
      <c r="G4" s="357" t="s">
        <v>13</v>
      </c>
      <c r="H4" s="357" t="s">
        <v>292</v>
      </c>
      <c r="I4" s="356" t="s">
        <v>293</v>
      </c>
      <c r="J4" s="357" t="s">
        <v>505</v>
      </c>
      <c r="K4" s="357" t="s">
        <v>14</v>
      </c>
      <c r="L4" s="700" t="s">
        <v>502</v>
      </c>
    </row>
    <row r="5" spans="2:12" ht="15.75">
      <c r="B5" s="353" t="s">
        <v>506</v>
      </c>
      <c r="C5" s="333">
        <v>20000</v>
      </c>
      <c r="D5" s="334">
        <v>23000</v>
      </c>
      <c r="E5" s="336">
        <v>22767.74</v>
      </c>
      <c r="F5" s="335"/>
      <c r="G5" s="336">
        <v>22767.74</v>
      </c>
      <c r="H5" s="582">
        <f>G5-E5</f>
        <v>0</v>
      </c>
      <c r="I5" s="336">
        <v>22767.74</v>
      </c>
      <c r="J5" s="336"/>
      <c r="K5" s="336"/>
      <c r="L5" s="701">
        <f>G5</f>
        <v>22767.74</v>
      </c>
    </row>
    <row r="6" spans="2:12" ht="15.75">
      <c r="B6" s="583" t="s">
        <v>507</v>
      </c>
      <c r="C6" s="319">
        <v>11000</v>
      </c>
      <c r="D6" s="320">
        <v>11000</v>
      </c>
      <c r="E6" s="320">
        <v>11000</v>
      </c>
      <c r="F6" s="321"/>
      <c r="G6" s="322">
        <v>11000</v>
      </c>
      <c r="H6" s="349">
        <f aca="true" t="shared" si="0" ref="H6:H25">G6-E6</f>
        <v>0</v>
      </c>
      <c r="I6" s="349">
        <v>11000</v>
      </c>
      <c r="J6" s="322"/>
      <c r="K6" s="322"/>
      <c r="L6" s="702">
        <f aca="true" t="shared" si="1" ref="L6:L42">G6</f>
        <v>11000</v>
      </c>
    </row>
    <row r="7" spans="2:12" ht="15.75">
      <c r="B7" s="355" t="s">
        <v>508</v>
      </c>
      <c r="C7" s="319"/>
      <c r="D7" s="320">
        <v>3000</v>
      </c>
      <c r="E7" s="322">
        <v>2924</v>
      </c>
      <c r="F7" s="321"/>
      <c r="G7" s="322">
        <f>Reframing!D8</f>
        <v>2924</v>
      </c>
      <c r="H7" s="349">
        <f t="shared" si="0"/>
        <v>0</v>
      </c>
      <c r="I7" s="349">
        <f>Reframing!H8</f>
        <v>2924</v>
      </c>
      <c r="J7" s="322"/>
      <c r="K7" s="322"/>
      <c r="L7" s="702">
        <f t="shared" si="1"/>
        <v>2924</v>
      </c>
    </row>
    <row r="8" spans="2:12" ht="16.5" thickBot="1">
      <c r="B8" s="584" t="s">
        <v>129</v>
      </c>
      <c r="C8" s="535"/>
      <c r="D8" s="536">
        <v>3000</v>
      </c>
      <c r="E8" s="536">
        <v>3301</v>
      </c>
      <c r="F8" s="537"/>
      <c r="G8" s="538">
        <f>Reframing!D29</f>
        <v>3301.13</v>
      </c>
      <c r="H8" s="585">
        <f t="shared" si="0"/>
        <v>0.13000000000010914</v>
      </c>
      <c r="I8" s="586">
        <f>Reframing!H29</f>
        <v>1593</v>
      </c>
      <c r="J8" s="538"/>
      <c r="K8" s="538">
        <f>Reframing!G29</f>
        <v>1708.13</v>
      </c>
      <c r="L8" s="703">
        <f t="shared" si="1"/>
        <v>3301.13</v>
      </c>
    </row>
    <row r="9" spans="2:12" ht="15.75">
      <c r="B9" s="353" t="s">
        <v>285</v>
      </c>
      <c r="C9" s="333"/>
      <c r="D9" s="334">
        <v>3000</v>
      </c>
      <c r="E9" s="334">
        <v>5772</v>
      </c>
      <c r="F9" s="335"/>
      <c r="G9" s="336">
        <f>Siding!D21</f>
        <v>5772.32</v>
      </c>
      <c r="H9" s="582">
        <f t="shared" si="0"/>
        <v>0.31999999999970896</v>
      </c>
      <c r="I9" s="582">
        <f>Siding!H21</f>
        <v>5077.6</v>
      </c>
      <c r="J9" s="336"/>
      <c r="K9" s="336">
        <f>Siding!G21</f>
        <v>694.7200000000001</v>
      </c>
      <c r="L9" s="704">
        <f t="shared" si="1"/>
        <v>5772.32</v>
      </c>
    </row>
    <row r="10" spans="2:12" ht="16.5" thickBot="1">
      <c r="B10" s="587" t="s">
        <v>94</v>
      </c>
      <c r="C10" s="535"/>
      <c r="D10" s="536">
        <v>600</v>
      </c>
      <c r="E10" s="536">
        <v>1815</v>
      </c>
      <c r="F10" s="537"/>
      <c r="G10" s="538">
        <f>Siding!D23</f>
        <v>1815.2</v>
      </c>
      <c r="H10" s="551">
        <f t="shared" si="0"/>
        <v>0.20000000000004547</v>
      </c>
      <c r="I10" s="586">
        <f>Siding!H23</f>
        <v>1815.2</v>
      </c>
      <c r="J10" s="538"/>
      <c r="K10" s="538"/>
      <c r="L10" s="705">
        <f t="shared" si="1"/>
        <v>1815.2</v>
      </c>
    </row>
    <row r="11" spans="2:12" ht="16.5" thickBot="1">
      <c r="B11" s="588" t="s">
        <v>1</v>
      </c>
      <c r="C11" s="543">
        <v>5000</v>
      </c>
      <c r="D11" s="544">
        <v>5500</v>
      </c>
      <c r="E11" s="544">
        <v>8000</v>
      </c>
      <c r="F11" s="545"/>
      <c r="G11" s="546">
        <f>Windows!D15</f>
        <v>7632.5199999999995</v>
      </c>
      <c r="H11" s="336">
        <f t="shared" si="0"/>
        <v>-367.4800000000005</v>
      </c>
      <c r="I11" s="546">
        <f>Windows!H15</f>
        <v>7595.86</v>
      </c>
      <c r="J11" s="546"/>
      <c r="K11" s="546">
        <f>Windows!G15</f>
        <v>36.66</v>
      </c>
      <c r="L11" s="706">
        <f t="shared" si="1"/>
        <v>7632.5199999999995</v>
      </c>
    </row>
    <row r="12" spans="2:12" ht="16.5" thickBot="1">
      <c r="B12" s="588" t="s">
        <v>0</v>
      </c>
      <c r="C12" s="543">
        <v>5000</v>
      </c>
      <c r="D12" s="544">
        <v>5000</v>
      </c>
      <c r="E12" s="544">
        <v>3000</v>
      </c>
      <c r="F12" s="545"/>
      <c r="G12" s="546">
        <f>Painting!F46</f>
        <v>3244.51</v>
      </c>
      <c r="H12" s="336">
        <f t="shared" si="0"/>
        <v>244.51000000000022</v>
      </c>
      <c r="I12" s="571">
        <f>Painting!I46</f>
        <v>960</v>
      </c>
      <c r="J12" s="546"/>
      <c r="K12" s="546">
        <f>Painting!H46</f>
        <v>2284.5099999999998</v>
      </c>
      <c r="L12" s="706">
        <f t="shared" si="1"/>
        <v>3244.51</v>
      </c>
    </row>
    <row r="13" spans="2:12" ht="15.75">
      <c r="B13" s="589" t="s">
        <v>124</v>
      </c>
      <c r="C13" s="548"/>
      <c r="D13" s="549"/>
      <c r="E13" s="549"/>
      <c r="F13" s="550"/>
      <c r="G13" s="551"/>
      <c r="H13" s="582"/>
      <c r="I13" s="551"/>
      <c r="J13" s="551"/>
      <c r="K13" s="551"/>
      <c r="L13" s="704">
        <f t="shared" si="1"/>
        <v>0</v>
      </c>
    </row>
    <row r="14" spans="2:12" ht="15.75">
      <c r="B14" s="355" t="s">
        <v>288</v>
      </c>
      <c r="C14" s="319">
        <v>10000</v>
      </c>
      <c r="D14" s="320">
        <v>7800</v>
      </c>
      <c r="E14" s="320">
        <v>7800</v>
      </c>
      <c r="F14" s="321"/>
      <c r="G14" s="322">
        <f>Mechanicals!G7</f>
        <v>6088.5</v>
      </c>
      <c r="H14" s="349">
        <f t="shared" si="0"/>
        <v>-1711.5</v>
      </c>
      <c r="I14" s="349"/>
      <c r="J14" s="322"/>
      <c r="K14" s="322">
        <f>Mechanicals!G7</f>
        <v>6088.5</v>
      </c>
      <c r="L14" s="702">
        <f t="shared" si="1"/>
        <v>6088.5</v>
      </c>
    </row>
    <row r="15" spans="1:12" ht="15.75">
      <c r="A15" t="s">
        <v>2</v>
      </c>
      <c r="B15" s="355" t="s">
        <v>289</v>
      </c>
      <c r="C15" s="319">
        <v>2600</v>
      </c>
      <c r="D15" s="320">
        <v>2600</v>
      </c>
      <c r="E15" s="320">
        <v>1493</v>
      </c>
      <c r="F15" s="321"/>
      <c r="G15" s="322">
        <f>Mechanicals!G8</f>
        <v>1493</v>
      </c>
      <c r="H15" s="349">
        <f t="shared" si="0"/>
        <v>0</v>
      </c>
      <c r="I15" s="349"/>
      <c r="J15" s="322"/>
      <c r="K15" s="322">
        <f>Mechanicals!G8</f>
        <v>1493</v>
      </c>
      <c r="L15" s="702">
        <f t="shared" si="1"/>
        <v>1493</v>
      </c>
    </row>
    <row r="16" spans="2:12" ht="15.75">
      <c r="B16" s="430" t="s">
        <v>290</v>
      </c>
      <c r="C16" s="319">
        <v>6700</v>
      </c>
      <c r="D16" s="320">
        <v>6700</v>
      </c>
      <c r="E16" s="320">
        <v>7200</v>
      </c>
      <c r="F16" s="321"/>
      <c r="G16" s="322">
        <f>Mechanicals!D23</f>
        <v>7724.500000000001</v>
      </c>
      <c r="H16" s="349">
        <f t="shared" si="0"/>
        <v>524.5000000000009</v>
      </c>
      <c r="I16" s="349">
        <f>Mechanicals!H23</f>
        <v>711.8599999999999</v>
      </c>
      <c r="J16" s="322"/>
      <c r="K16" s="322">
        <f>Mechanicals!G23</f>
        <v>7012.64</v>
      </c>
      <c r="L16" s="707">
        <f t="shared" si="1"/>
        <v>7724.500000000001</v>
      </c>
    </row>
    <row r="17" spans="2:12" ht="16.5" thickBot="1">
      <c r="B17" s="590" t="s">
        <v>127</v>
      </c>
      <c r="C17" s="553">
        <v>5000</v>
      </c>
      <c r="D17" s="554">
        <v>5000</v>
      </c>
      <c r="E17" s="554">
        <v>4500</v>
      </c>
      <c r="F17" s="555"/>
      <c r="G17" s="556">
        <f>Mechanicals!G12</f>
        <v>4649.71</v>
      </c>
      <c r="H17" s="585">
        <f t="shared" si="0"/>
        <v>149.71000000000004</v>
      </c>
      <c r="I17" s="585"/>
      <c r="J17" s="556"/>
      <c r="K17" s="556">
        <f>Mechanicals!G12</f>
        <v>4649.71</v>
      </c>
      <c r="L17" s="708">
        <f t="shared" si="1"/>
        <v>4649.71</v>
      </c>
    </row>
    <row r="18" spans="2:12" ht="15.75">
      <c r="B18" s="591" t="s">
        <v>133</v>
      </c>
      <c r="C18" s="548"/>
      <c r="D18" s="549"/>
      <c r="E18" s="549"/>
      <c r="F18" s="550"/>
      <c r="G18" s="551"/>
      <c r="H18" s="582"/>
      <c r="I18" s="592"/>
      <c r="J18" s="551"/>
      <c r="K18" s="551"/>
      <c r="L18" s="709">
        <f t="shared" si="1"/>
        <v>0</v>
      </c>
    </row>
    <row r="19" spans="2:12" ht="15.75">
      <c r="B19" s="355" t="s">
        <v>128</v>
      </c>
      <c r="C19" s="319">
        <v>7000</v>
      </c>
      <c r="D19" s="320">
        <v>7000</v>
      </c>
      <c r="E19" s="320">
        <v>7700</v>
      </c>
      <c r="F19" s="321"/>
      <c r="G19" s="322">
        <f>Interior!D16</f>
        <v>7601.150000000001</v>
      </c>
      <c r="H19" s="349">
        <f t="shared" si="0"/>
        <v>-98.84999999999945</v>
      </c>
      <c r="I19" s="349">
        <f>Interior!H16</f>
        <v>7205</v>
      </c>
      <c r="J19" s="322">
        <f>Interior!F6</f>
        <v>500</v>
      </c>
      <c r="K19" s="322">
        <f>Interior!G16</f>
        <v>396.15</v>
      </c>
      <c r="L19" s="707">
        <f t="shared" si="1"/>
        <v>7601.150000000001</v>
      </c>
    </row>
    <row r="20" spans="2:12" ht="15.75">
      <c r="B20" s="583" t="s">
        <v>3</v>
      </c>
      <c r="C20" s="319">
        <v>5000</v>
      </c>
      <c r="D20" s="320">
        <v>5000</v>
      </c>
      <c r="E20" s="320">
        <v>5000</v>
      </c>
      <c r="F20" s="321"/>
      <c r="G20" s="322">
        <f>Interior!D33</f>
        <v>2275.1800000000003</v>
      </c>
      <c r="H20" s="349">
        <f t="shared" si="0"/>
        <v>-2724.8199999999997</v>
      </c>
      <c r="I20" s="349"/>
      <c r="J20" s="322"/>
      <c r="K20" s="322">
        <f>Interior!G33</f>
        <v>2275.81</v>
      </c>
      <c r="L20" s="707">
        <f t="shared" si="1"/>
        <v>2275.1800000000003</v>
      </c>
    </row>
    <row r="21" spans="2:12" ht="16.5" thickBot="1">
      <c r="B21" s="587" t="s">
        <v>11</v>
      </c>
      <c r="C21" s="535"/>
      <c r="D21" s="536">
        <v>2000</v>
      </c>
      <c r="E21" s="536">
        <v>3000</v>
      </c>
      <c r="F21" s="537"/>
      <c r="G21" s="538">
        <f>Interior!D50</f>
        <v>2940</v>
      </c>
      <c r="H21" s="586">
        <f t="shared" si="0"/>
        <v>-60</v>
      </c>
      <c r="I21" s="586">
        <f>Interior!H50</f>
        <v>2417.8</v>
      </c>
      <c r="J21" s="538"/>
      <c r="K21" s="538">
        <f>Interior!G50</f>
        <v>522.1999999999999</v>
      </c>
      <c r="L21" s="710">
        <f t="shared" si="1"/>
        <v>2940</v>
      </c>
    </row>
    <row r="22" spans="2:12" ht="15.75">
      <c r="B22" s="593" t="s">
        <v>217</v>
      </c>
      <c r="C22" s="560">
        <v>5000</v>
      </c>
      <c r="D22" s="334">
        <v>5000</v>
      </c>
      <c r="E22" s="334"/>
      <c r="F22" s="561"/>
      <c r="G22" s="561"/>
      <c r="H22" s="561"/>
      <c r="I22" s="594"/>
      <c r="J22" s="594"/>
      <c r="K22" s="698"/>
      <c r="L22" s="711">
        <f t="shared" si="1"/>
        <v>0</v>
      </c>
    </row>
    <row r="23" spans="2:12" ht="15.75">
      <c r="B23" s="595" t="s">
        <v>226</v>
      </c>
      <c r="C23" s="564"/>
      <c r="D23" s="565"/>
      <c r="E23" s="566">
        <v>300</v>
      </c>
      <c r="F23" s="567"/>
      <c r="G23" s="568">
        <f>'App cab fixtures'!G12</f>
        <v>212.06</v>
      </c>
      <c r="H23" s="349">
        <f t="shared" si="0"/>
        <v>-87.94</v>
      </c>
      <c r="I23" s="596"/>
      <c r="J23" s="596"/>
      <c r="K23" s="322">
        <f>'App cab fixtures'!D12</f>
        <v>212.06</v>
      </c>
      <c r="L23" s="707">
        <f t="shared" si="1"/>
        <v>212.06</v>
      </c>
    </row>
    <row r="24" spans="2:12" ht="15.75">
      <c r="B24" s="595" t="s">
        <v>227</v>
      </c>
      <c r="C24" s="319"/>
      <c r="D24" s="320"/>
      <c r="E24" s="320">
        <v>1600</v>
      </c>
      <c r="F24" s="321"/>
      <c r="G24" s="569">
        <f>'App cab fixtures'!D17</f>
        <v>1490.5</v>
      </c>
      <c r="H24" s="349">
        <f t="shared" si="0"/>
        <v>-109.5</v>
      </c>
      <c r="I24" s="567">
        <f>'App cab fixtures'!H12+'App cab fixtures'!H17</f>
        <v>1444.5</v>
      </c>
      <c r="J24" s="569"/>
      <c r="K24" s="569">
        <f>'App cab fixtures'!G17</f>
        <v>46</v>
      </c>
      <c r="L24" s="707">
        <f t="shared" si="1"/>
        <v>1490.5</v>
      </c>
    </row>
    <row r="25" spans="2:12" ht="16.5" thickBot="1">
      <c r="B25" s="597" t="s">
        <v>228</v>
      </c>
      <c r="C25" s="553"/>
      <c r="D25" s="554"/>
      <c r="E25" s="554">
        <v>2800</v>
      </c>
      <c r="F25" s="555"/>
      <c r="G25" s="556">
        <f>'App cab fixtures'!D35</f>
        <v>2922.22</v>
      </c>
      <c r="H25" s="349">
        <f t="shared" si="0"/>
        <v>122.2199999999998</v>
      </c>
      <c r="I25" s="585"/>
      <c r="J25" s="556"/>
      <c r="K25" s="556">
        <f>'App cab fixtures'!G35</f>
        <v>2922.22</v>
      </c>
      <c r="L25" s="708">
        <f t="shared" si="1"/>
        <v>2922.22</v>
      </c>
    </row>
    <row r="26" spans="2:12" ht="16.5" thickBot="1">
      <c r="B26" s="588" t="s">
        <v>4</v>
      </c>
      <c r="C26" s="543">
        <v>3000</v>
      </c>
      <c r="D26" s="544">
        <v>6000</v>
      </c>
      <c r="E26" s="544">
        <v>6000</v>
      </c>
      <c r="F26" s="545"/>
      <c r="G26" s="546">
        <f>Garage!D22</f>
        <v>6389.01</v>
      </c>
      <c r="H26" s="336">
        <f aca="true" t="shared" si="2" ref="H26:H41">G26-E26</f>
        <v>389.0100000000002</v>
      </c>
      <c r="I26" s="571">
        <f>Garage!H22</f>
        <v>5000</v>
      </c>
      <c r="J26" s="546"/>
      <c r="K26" s="546">
        <f>Garage!G22</f>
        <v>1389.01</v>
      </c>
      <c r="L26" s="712">
        <f t="shared" si="1"/>
        <v>6389.01</v>
      </c>
    </row>
    <row r="27" spans="2:12" ht="16.5" thickBot="1">
      <c r="B27" s="588" t="s">
        <v>10</v>
      </c>
      <c r="C27" s="543"/>
      <c r="D27" s="544">
        <v>3000</v>
      </c>
      <c r="E27" s="544">
        <v>3328</v>
      </c>
      <c r="F27" s="545"/>
      <c r="G27" s="546">
        <f>Staircase!D15</f>
        <v>3268.05</v>
      </c>
      <c r="H27" s="336">
        <f t="shared" si="2"/>
        <v>-59.94999999999982</v>
      </c>
      <c r="I27" s="571">
        <f>Staircase!H15</f>
        <v>2425</v>
      </c>
      <c r="J27" s="546"/>
      <c r="K27" s="546">
        <f>Staircase!G15</f>
        <v>843.05</v>
      </c>
      <c r="L27" s="712">
        <f t="shared" si="1"/>
        <v>3268.05</v>
      </c>
    </row>
    <row r="28" spans="2:12" ht="15.75">
      <c r="B28" s="353" t="s">
        <v>88</v>
      </c>
      <c r="C28" s="333"/>
      <c r="D28" s="335">
        <v>2500</v>
      </c>
      <c r="E28" s="335">
        <v>4500</v>
      </c>
      <c r="F28" s="335"/>
      <c r="G28" s="582">
        <f>Porch!D27</f>
        <v>4659.98</v>
      </c>
      <c r="H28" s="336">
        <f t="shared" si="2"/>
        <v>159.97999999999956</v>
      </c>
      <c r="I28" s="673"/>
      <c r="J28" s="674"/>
      <c r="K28" s="336">
        <f>Porch!D27</f>
        <v>4659.98</v>
      </c>
      <c r="L28" s="711">
        <f t="shared" si="1"/>
        <v>4659.98</v>
      </c>
    </row>
    <row r="29" spans="2:12" ht="16.5" thickBot="1">
      <c r="B29" s="675" t="s">
        <v>191</v>
      </c>
      <c r="C29" s="553"/>
      <c r="D29" s="555">
        <v>1000</v>
      </c>
      <c r="E29" s="555">
        <v>1000</v>
      </c>
      <c r="F29" s="555"/>
      <c r="G29" s="585">
        <f>Porch!D38</f>
        <v>538.95</v>
      </c>
      <c r="H29" s="556">
        <f>G29-E29</f>
        <v>-461.04999999999995</v>
      </c>
      <c r="I29" s="585">
        <f>Porch!H38</f>
        <v>538.95</v>
      </c>
      <c r="J29" s="556"/>
      <c r="K29" s="556">
        <f>Porch!G38</f>
        <v>0</v>
      </c>
      <c r="L29" s="708">
        <f t="shared" si="1"/>
        <v>538.95</v>
      </c>
    </row>
    <row r="30" spans="2:12" ht="16.5" thickBot="1">
      <c r="B30" s="588" t="s">
        <v>140</v>
      </c>
      <c r="C30" s="543"/>
      <c r="D30" s="545">
        <v>800</v>
      </c>
      <c r="E30" s="545">
        <v>1200</v>
      </c>
      <c r="F30" s="545"/>
      <c r="G30" s="571">
        <f>Hauling!D13</f>
        <v>1344</v>
      </c>
      <c r="H30" s="336">
        <f t="shared" si="2"/>
        <v>144</v>
      </c>
      <c r="I30" s="571"/>
      <c r="J30" s="546"/>
      <c r="K30" s="546">
        <f>Hauling!G13</f>
        <v>1344</v>
      </c>
      <c r="L30" s="712">
        <f t="shared" si="1"/>
        <v>1344</v>
      </c>
    </row>
    <row r="31" spans="2:12" ht="16.5" thickBot="1">
      <c r="B31" s="542" t="s">
        <v>16</v>
      </c>
      <c r="C31" s="543"/>
      <c r="D31" s="545">
        <v>1000</v>
      </c>
      <c r="E31" s="545">
        <v>1000</v>
      </c>
      <c r="F31" s="545">
        <v>1000</v>
      </c>
      <c r="G31" s="571"/>
      <c r="H31" s="336">
        <f t="shared" si="2"/>
        <v>-1000</v>
      </c>
      <c r="I31" s="571"/>
      <c r="J31" s="546"/>
      <c r="K31" s="546"/>
      <c r="L31" s="712">
        <f t="shared" si="1"/>
        <v>0</v>
      </c>
    </row>
    <row r="32" spans="2:12" ht="15.75">
      <c r="B32" s="589" t="s">
        <v>114</v>
      </c>
      <c r="C32" s="548"/>
      <c r="D32" s="549"/>
      <c r="E32" s="549">
        <v>1000</v>
      </c>
      <c r="F32" s="550"/>
      <c r="G32" s="551">
        <f>'Misc Costs'!D32</f>
        <v>860.1599999999999</v>
      </c>
      <c r="H32" s="582">
        <f t="shared" si="2"/>
        <v>-139.84000000000015</v>
      </c>
      <c r="I32" s="592">
        <f>'Misc Costs'!H32</f>
        <v>306.08000000000004</v>
      </c>
      <c r="J32" s="551"/>
      <c r="K32" s="551">
        <f>'Misc Costs'!G32</f>
        <v>554.08</v>
      </c>
      <c r="L32" s="711">
        <f t="shared" si="1"/>
        <v>860.1599999999999</v>
      </c>
    </row>
    <row r="33" spans="2:12" ht="15.75">
      <c r="B33" s="583" t="s">
        <v>101</v>
      </c>
      <c r="C33" s="319"/>
      <c r="D33" s="321">
        <v>312</v>
      </c>
      <c r="E33" s="321">
        <v>312</v>
      </c>
      <c r="F33" s="321"/>
      <c r="G33" s="322">
        <f>'Misc Costs'!D34</f>
        <v>312</v>
      </c>
      <c r="H33" s="349">
        <f t="shared" si="2"/>
        <v>0</v>
      </c>
      <c r="I33" s="349"/>
      <c r="J33" s="322"/>
      <c r="K33" s="322">
        <f>'Misc Costs'!G34</f>
        <v>312</v>
      </c>
      <c r="L33" s="707">
        <f t="shared" si="1"/>
        <v>312</v>
      </c>
    </row>
    <row r="34" spans="2:12" ht="16.5" thickBot="1">
      <c r="B34" s="587" t="s">
        <v>17</v>
      </c>
      <c r="C34" s="535"/>
      <c r="D34" s="536">
        <v>235</v>
      </c>
      <c r="E34" s="536">
        <v>235</v>
      </c>
      <c r="F34" s="537"/>
      <c r="G34" s="538">
        <f>'Misc Costs'!D39</f>
        <v>235</v>
      </c>
      <c r="H34" s="585">
        <f t="shared" si="2"/>
        <v>0</v>
      </c>
      <c r="I34" s="586">
        <f>'Misc Costs'!G39</f>
        <v>121</v>
      </c>
      <c r="J34" s="538"/>
      <c r="K34" s="538">
        <f>'Misc Costs'!H39</f>
        <v>114</v>
      </c>
      <c r="L34" s="708"/>
    </row>
    <row r="35" spans="2:12" ht="16.5" thickBot="1">
      <c r="B35" s="588" t="s">
        <v>8</v>
      </c>
      <c r="C35" s="543"/>
      <c r="D35" s="544">
        <v>1000</v>
      </c>
      <c r="E35" s="544">
        <v>2300</v>
      </c>
      <c r="F35" s="545"/>
      <c r="G35" s="546">
        <f>Utilities!D43</f>
        <v>1977.5200000000002</v>
      </c>
      <c r="H35" s="336">
        <f t="shared" si="2"/>
        <v>-322.4799999999998</v>
      </c>
      <c r="I35" s="571">
        <f>Utilities!H43</f>
        <v>1892.0000000000002</v>
      </c>
      <c r="J35" s="546"/>
      <c r="K35" s="546">
        <f>Utilities!G43</f>
        <v>85.52</v>
      </c>
      <c r="L35" s="712">
        <f t="shared" si="1"/>
        <v>1977.5200000000002</v>
      </c>
    </row>
    <row r="36" spans="2:12" ht="15.75">
      <c r="B36" s="547" t="s">
        <v>136</v>
      </c>
      <c r="C36" s="548">
        <v>8000</v>
      </c>
      <c r="D36" s="549">
        <v>8000</v>
      </c>
      <c r="E36" s="549">
        <v>2000</v>
      </c>
      <c r="F36" s="550">
        <f>E36</f>
        <v>2000</v>
      </c>
      <c r="G36" s="551"/>
      <c r="H36" s="582">
        <f t="shared" si="2"/>
        <v>-2000</v>
      </c>
      <c r="I36" s="592"/>
      <c r="J36" s="551"/>
      <c r="K36" s="551"/>
      <c r="L36" s="709">
        <f t="shared" si="1"/>
        <v>0</v>
      </c>
    </row>
    <row r="37" spans="2:12" ht="15.75">
      <c r="B37" s="355" t="s">
        <v>411</v>
      </c>
      <c r="C37" s="319">
        <v>4000</v>
      </c>
      <c r="D37" s="320">
        <v>4000</v>
      </c>
      <c r="E37" s="320">
        <f>ARS!F30</f>
        <v>6425</v>
      </c>
      <c r="F37" s="321"/>
      <c r="G37" s="322">
        <f>E37</f>
        <v>6425</v>
      </c>
      <c r="H37" s="349">
        <f t="shared" si="2"/>
        <v>0</v>
      </c>
      <c r="I37" s="349"/>
      <c r="J37" s="322"/>
      <c r="K37" s="322">
        <f>ARS!F30</f>
        <v>6425</v>
      </c>
      <c r="L37" s="707">
        <f t="shared" si="1"/>
        <v>6425</v>
      </c>
    </row>
    <row r="38" spans="2:12" ht="15.75">
      <c r="B38" s="337" t="s">
        <v>134</v>
      </c>
      <c r="C38" s="319">
        <v>2100</v>
      </c>
      <c r="D38" s="320">
        <v>2400</v>
      </c>
      <c r="E38" s="320">
        <v>2700</v>
      </c>
      <c r="F38" s="321">
        <v>2700</v>
      </c>
      <c r="G38" s="322"/>
      <c r="H38" s="349">
        <f t="shared" si="2"/>
        <v>-2700</v>
      </c>
      <c r="I38" s="349"/>
      <c r="J38" s="322"/>
      <c r="K38" s="322"/>
      <c r="L38" s="707">
        <f t="shared" si="1"/>
        <v>0</v>
      </c>
    </row>
    <row r="39" spans="2:12" ht="15.75">
      <c r="B39" s="337" t="s">
        <v>5</v>
      </c>
      <c r="C39" s="319">
        <v>1000</v>
      </c>
      <c r="D39" s="320">
        <v>1000</v>
      </c>
      <c r="E39" s="320">
        <v>1000</v>
      </c>
      <c r="F39" s="321"/>
      <c r="G39" s="322"/>
      <c r="H39" s="349">
        <f t="shared" si="2"/>
        <v>-1000</v>
      </c>
      <c r="I39" s="349"/>
      <c r="J39" s="322"/>
      <c r="K39" s="322"/>
      <c r="L39" s="707">
        <f t="shared" si="1"/>
        <v>0</v>
      </c>
    </row>
    <row r="40" spans="2:12" ht="15.75">
      <c r="B40" s="355" t="s">
        <v>509</v>
      </c>
      <c r="C40" s="319"/>
      <c r="D40" s="320">
        <v>2400</v>
      </c>
      <c r="E40" s="320">
        <v>3300</v>
      </c>
      <c r="F40" s="321"/>
      <c r="G40" s="322">
        <f>'QC Loan'!E5</f>
        <v>3210.8416666190997</v>
      </c>
      <c r="H40" s="349">
        <f t="shared" si="2"/>
        <v>-89.15833338090033</v>
      </c>
      <c r="I40" s="349"/>
      <c r="J40" s="322"/>
      <c r="K40" s="322">
        <f>G40</f>
        <v>3210.8416666190997</v>
      </c>
      <c r="L40" s="707"/>
    </row>
    <row r="41" spans="2:12" ht="15.75">
      <c r="B41" s="337" t="s">
        <v>7</v>
      </c>
      <c r="C41" s="319"/>
      <c r="D41" s="320">
        <v>600</v>
      </c>
      <c r="E41" s="320">
        <v>800</v>
      </c>
      <c r="F41" s="321"/>
      <c r="G41" s="322">
        <v>800</v>
      </c>
      <c r="H41" s="349">
        <f t="shared" si="2"/>
        <v>0</v>
      </c>
      <c r="I41" s="349">
        <f>G41</f>
        <v>800</v>
      </c>
      <c r="J41" s="322"/>
      <c r="K41" s="322"/>
      <c r="L41" s="707"/>
    </row>
    <row r="42" spans="2:12" ht="17.25" customHeight="1" thickBot="1">
      <c r="B42" s="552"/>
      <c r="C42" s="553"/>
      <c r="D42" s="555"/>
      <c r="E42" s="555"/>
      <c r="F42" s="555"/>
      <c r="G42" s="572"/>
      <c r="H42" s="585"/>
      <c r="I42" s="598"/>
      <c r="J42" s="599"/>
      <c r="K42" s="599"/>
      <c r="L42" s="710">
        <f t="shared" si="1"/>
        <v>0</v>
      </c>
    </row>
    <row r="43" spans="2:12" ht="18.75" customHeight="1" thickBot="1">
      <c r="B43" s="573" t="s">
        <v>6</v>
      </c>
      <c r="C43" s="574">
        <f>SUM(C5:C42)</f>
        <v>100400</v>
      </c>
      <c r="D43" s="575">
        <f>SUM(D5:D42)</f>
        <v>129447</v>
      </c>
      <c r="E43" s="600">
        <f>SUM(E5:E42)</f>
        <v>137072.74</v>
      </c>
      <c r="F43" s="575">
        <f>SUM(F5:F42)</f>
        <v>5700</v>
      </c>
      <c r="G43" s="576">
        <f>SUM(G5:G42)</f>
        <v>125874.7516666191</v>
      </c>
      <c r="H43" s="600">
        <f>G43-E43</f>
        <v>-11197.988333380898</v>
      </c>
      <c r="I43" s="575">
        <f>SUM(I5:I42)</f>
        <v>76595.59</v>
      </c>
      <c r="J43" s="576">
        <f>SUM(J5:J42)</f>
        <v>500</v>
      </c>
      <c r="K43" s="576">
        <f>SUM(K5:K42)</f>
        <v>49279.7916666191</v>
      </c>
      <c r="L43" s="713">
        <f>SUM(L5:L42)</f>
        <v>121628.90999999999</v>
      </c>
    </row>
    <row r="44" spans="10:11" ht="13.5" thickTop="1">
      <c r="J44" s="458" t="s">
        <v>375</v>
      </c>
      <c r="K44" s="270">
        <f>SUM(K14:K17)+K7+Staircase!G13+K30+K33+K40</f>
        <v>24710.6916666191</v>
      </c>
    </row>
    <row r="45" spans="3:11" ht="18.75">
      <c r="C45" s="733" t="s">
        <v>503</v>
      </c>
      <c r="D45" s="733"/>
      <c r="E45" s="715">
        <f>L43</f>
        <v>121628.90999999999</v>
      </c>
      <c r="F45" s="352" t="s">
        <v>504</v>
      </c>
      <c r="G45" s="716">
        <f>0.25*(E45)</f>
        <v>30407.227499999997</v>
      </c>
      <c r="J45" t="s">
        <v>376</v>
      </c>
      <c r="K45" s="270">
        <f>K43-K44</f>
        <v>24569.100000000002</v>
      </c>
    </row>
    <row r="47" ht="12.75">
      <c r="I47" s="2"/>
    </row>
    <row r="48" spans="1:11" ht="12.75">
      <c r="A48" s="1"/>
      <c r="B48" s="5"/>
      <c r="C48" s="1"/>
      <c r="D48" s="351"/>
      <c r="E48" s="1"/>
      <c r="F48" s="1" t="s">
        <v>303</v>
      </c>
      <c r="G48" s="5">
        <f>G43-I43-K43</f>
        <v>-0.6300000000046566</v>
      </c>
      <c r="H48" s="270">
        <f>G43-G49</f>
        <v>499.36999999999534</v>
      </c>
      <c r="K48" s="699"/>
    </row>
    <row r="49" spans="4:8" ht="12.75">
      <c r="D49" s="27" t="s">
        <v>366</v>
      </c>
      <c r="E49" s="457">
        <f>F49-30000</f>
        <v>101372.73999999999</v>
      </c>
      <c r="F49" s="5">
        <f>E43-F43</f>
        <v>131372.74</v>
      </c>
      <c r="G49" s="308">
        <f>I43+K43-J43</f>
        <v>125375.3816666191</v>
      </c>
      <c r="H49" s="5">
        <f>G43-H43</f>
        <v>137072.74</v>
      </c>
    </row>
  </sheetData>
  <mergeCells count="2">
    <mergeCell ref="G2:H2"/>
    <mergeCell ref="C45:D45"/>
  </mergeCells>
  <hyperlinks>
    <hyperlink ref="B5:B8" location="Reframing!A1" display="Reframing     Mark Construction  "/>
    <hyperlink ref="B9:B10" location="Siding!A1" display="Siding\Trim"/>
    <hyperlink ref="B11" location="Windows!A1" display="Windows  "/>
    <hyperlink ref="B13:B17" location="Mechanicals!A1" display="Mechanicals"/>
    <hyperlink ref="B18:B21" location="Interior!A1" display="Interior"/>
    <hyperlink ref="B22:B25" location="'App cab fixtures'!A1" display="          Appliances\Cabinets\Fixtures"/>
    <hyperlink ref="B27" location="Staircase!A1" display="Staircase"/>
    <hyperlink ref="B28" location="Porch!A1" display="Porch \bay roof \shed"/>
    <hyperlink ref="B30" location="Hauling!A1" display="Hauling"/>
    <hyperlink ref="B35" location="Utilities!A1" display="Utilities\hookup"/>
    <hyperlink ref="B12" location="Painting!A1" display="Painting "/>
    <hyperlink ref="B32:B34" location="'Misc Costs'!A1" display="Miscellaneous costs"/>
    <hyperlink ref="B40" location="'QC Loan'!A1" display="Interest QC Housing Cluster Loan"/>
    <hyperlink ref="B37" location="ARS!A1" display="Hardware, trim, doors, etc ARS"/>
    <hyperlink ref="B26" location="Garage!A1" display="Garage Repair"/>
    <hyperlink ref="B29" location="Porch!A1" display="Basement door and windows"/>
  </hyperlinks>
  <printOptions/>
  <pageMargins left="0.6" right="0.15" top="0.22" bottom="0.12" header="0.22" footer="0.14"/>
  <pageSetup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H46"/>
  <sheetViews>
    <sheetView workbookViewId="0" topLeftCell="B1">
      <pane xSplit="1" ySplit="4" topLeftCell="C5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N24" sqref="N24"/>
    </sheetView>
  </sheetViews>
  <sheetFormatPr defaultColWidth="9.140625" defaultRowHeight="12.75"/>
  <cols>
    <col min="1" max="1" width="1.421875" style="0" hidden="1" customWidth="1"/>
    <col min="2" max="2" width="39.00390625" style="1" customWidth="1"/>
    <col min="3" max="3" width="11.8515625" style="5" customWidth="1"/>
    <col min="4" max="5" width="12.00390625" style="1" customWidth="1"/>
    <col min="6" max="6" width="10.7109375" style="1" customWidth="1"/>
    <col min="7" max="7" width="12.57421875" style="1" customWidth="1"/>
    <col min="8" max="8" width="12.8515625" style="1" customWidth="1"/>
  </cols>
  <sheetData>
    <row r="2" spans="2:8" ht="17.25" customHeight="1">
      <c r="B2" s="3"/>
      <c r="C2" s="734" t="s">
        <v>15</v>
      </c>
      <c r="D2" s="734"/>
      <c r="E2" s="4"/>
      <c r="F2" s="4"/>
      <c r="G2" s="732" t="str">
        <f>'Total Costs'!G2:H2</f>
        <v>May 31,2008</v>
      </c>
      <c r="H2" s="732"/>
    </row>
    <row r="3" ht="5.25" customHeight="1" thickBot="1"/>
    <row r="4" spans="2:8" ht="27.75" customHeight="1" thickBot="1" thickTop="1">
      <c r="B4" s="354" t="s">
        <v>307</v>
      </c>
      <c r="C4" s="223" t="s">
        <v>12</v>
      </c>
      <c r="D4" s="224" t="s">
        <v>212</v>
      </c>
      <c r="E4" s="224" t="s">
        <v>422</v>
      </c>
      <c r="F4" s="225" t="s">
        <v>291</v>
      </c>
      <c r="G4" s="225" t="s">
        <v>13</v>
      </c>
      <c r="H4" s="343" t="s">
        <v>276</v>
      </c>
    </row>
    <row r="5" spans="2:8" ht="15.75">
      <c r="B5" s="332" t="s">
        <v>198</v>
      </c>
      <c r="C5" s="333">
        <v>20000</v>
      </c>
      <c r="D5" s="334">
        <v>23000</v>
      </c>
      <c r="E5" s="336">
        <f>'Total Costs'!E5</f>
        <v>22767.74</v>
      </c>
      <c r="F5" s="335"/>
      <c r="G5" s="336">
        <v>22767.74</v>
      </c>
      <c r="H5" s="532">
        <f aca="true" t="shared" si="0" ref="H5:H12">G5-E5</f>
        <v>0</v>
      </c>
    </row>
    <row r="6" spans="2:8" ht="15.75">
      <c r="B6" s="533" t="s">
        <v>9</v>
      </c>
      <c r="C6" s="319">
        <v>11000</v>
      </c>
      <c r="D6" s="320">
        <v>11000</v>
      </c>
      <c r="E6" s="320">
        <f>'Total Costs'!E6</f>
        <v>11000</v>
      </c>
      <c r="F6" s="321"/>
      <c r="G6" s="322">
        <v>11000</v>
      </c>
      <c r="H6" s="433">
        <f t="shared" si="0"/>
        <v>0</v>
      </c>
    </row>
    <row r="7" spans="2:8" ht="15.75">
      <c r="B7" s="337" t="s">
        <v>93</v>
      </c>
      <c r="C7" s="319"/>
      <c r="D7" s="320">
        <v>3000</v>
      </c>
      <c r="E7" s="322">
        <f>'Total Costs'!E7</f>
        <v>2924</v>
      </c>
      <c r="F7" s="321"/>
      <c r="G7" s="322">
        <f>Reframing!D8</f>
        <v>2924</v>
      </c>
      <c r="H7" s="433">
        <f t="shared" si="0"/>
        <v>0</v>
      </c>
    </row>
    <row r="8" spans="2:8" ht="16.5" thickBot="1">
      <c r="B8" s="534" t="s">
        <v>129</v>
      </c>
      <c r="C8" s="535"/>
      <c r="D8" s="536">
        <v>3000</v>
      </c>
      <c r="E8" s="536">
        <f>'Total Costs'!E8</f>
        <v>3301</v>
      </c>
      <c r="F8" s="537"/>
      <c r="G8" s="538">
        <f>Reframing!D29</f>
        <v>3301.13</v>
      </c>
      <c r="H8" s="539">
        <f t="shared" si="0"/>
        <v>0.13000000000010914</v>
      </c>
    </row>
    <row r="9" spans="2:8" ht="15.75">
      <c r="B9" s="332" t="s">
        <v>92</v>
      </c>
      <c r="C9" s="333"/>
      <c r="D9" s="334">
        <v>3000</v>
      </c>
      <c r="E9" s="334">
        <f>'Total Costs'!E9</f>
        <v>5772</v>
      </c>
      <c r="F9" s="335"/>
      <c r="G9" s="336">
        <f>'Total Costs'!G9</f>
        <v>5772.32</v>
      </c>
      <c r="H9" s="532">
        <f t="shared" si="0"/>
        <v>0.31999999999970896</v>
      </c>
    </row>
    <row r="10" spans="2:8" ht="16.5" thickBot="1">
      <c r="B10" s="540" t="s">
        <v>94</v>
      </c>
      <c r="C10" s="535"/>
      <c r="D10" s="536">
        <v>600</v>
      </c>
      <c r="E10" s="536">
        <f>'Total Costs'!E10</f>
        <v>1815</v>
      </c>
      <c r="F10" s="537"/>
      <c r="G10" s="538">
        <f>'Total Costs'!G10</f>
        <v>1815.2</v>
      </c>
      <c r="H10" s="541">
        <f t="shared" si="0"/>
        <v>0.20000000000004547</v>
      </c>
    </row>
    <row r="11" spans="2:8" ht="16.5" thickBot="1">
      <c r="B11" s="542" t="s">
        <v>1</v>
      </c>
      <c r="C11" s="543">
        <v>5000</v>
      </c>
      <c r="D11" s="544">
        <v>5500</v>
      </c>
      <c r="E11" s="544">
        <f>'Total Costs'!E11</f>
        <v>8000</v>
      </c>
      <c r="F11" s="545"/>
      <c r="G11" s="546">
        <f>Windows!D15</f>
        <v>7632.5199999999995</v>
      </c>
      <c r="H11" s="532">
        <f t="shared" si="0"/>
        <v>-367.4800000000005</v>
      </c>
    </row>
    <row r="12" spans="2:8" ht="16.5" thickBot="1">
      <c r="B12" s="542" t="s">
        <v>0</v>
      </c>
      <c r="C12" s="543">
        <v>5000</v>
      </c>
      <c r="D12" s="544">
        <v>5000</v>
      </c>
      <c r="E12" s="544">
        <f>'Total Costs'!E12</f>
        <v>3000</v>
      </c>
      <c r="F12" s="545"/>
      <c r="G12" s="546">
        <f>Painting!F46</f>
        <v>3244.51</v>
      </c>
      <c r="H12" s="532">
        <f t="shared" si="0"/>
        <v>244.51000000000022</v>
      </c>
    </row>
    <row r="13" spans="2:8" ht="15.75">
      <c r="B13" s="547" t="s">
        <v>124</v>
      </c>
      <c r="C13" s="548"/>
      <c r="D13" s="549"/>
      <c r="E13" s="678"/>
      <c r="F13" s="550"/>
      <c r="G13" s="551"/>
      <c r="H13" s="532"/>
    </row>
    <row r="14" spans="2:8" ht="15.75">
      <c r="B14" s="337" t="s">
        <v>123</v>
      </c>
      <c r="C14" s="319">
        <v>10000</v>
      </c>
      <c r="D14" s="320">
        <v>7800</v>
      </c>
      <c r="E14" s="320">
        <f>'Total Costs'!E14</f>
        <v>7800</v>
      </c>
      <c r="F14" s="321"/>
      <c r="G14" s="322">
        <f>Mechanicals!G7</f>
        <v>6088.5</v>
      </c>
      <c r="H14" s="433">
        <f>G14-E14</f>
        <v>-1711.5</v>
      </c>
    </row>
    <row r="15" spans="1:8" ht="15.75">
      <c r="A15" t="s">
        <v>2</v>
      </c>
      <c r="B15" s="337" t="s">
        <v>125</v>
      </c>
      <c r="C15" s="319">
        <v>2600</v>
      </c>
      <c r="D15" s="320">
        <v>2600</v>
      </c>
      <c r="E15" s="320">
        <f>'Total Costs'!E15</f>
        <v>1493</v>
      </c>
      <c r="F15" s="321"/>
      <c r="G15" s="322">
        <f>Mechanicals!G8</f>
        <v>1493</v>
      </c>
      <c r="H15" s="433">
        <f>G15-E15</f>
        <v>0</v>
      </c>
    </row>
    <row r="16" spans="2:8" ht="15.75">
      <c r="B16" s="432" t="s">
        <v>126</v>
      </c>
      <c r="C16" s="319">
        <v>6700</v>
      </c>
      <c r="D16" s="320">
        <v>6700</v>
      </c>
      <c r="E16" s="320">
        <f>'Total Costs'!E16</f>
        <v>7200</v>
      </c>
      <c r="F16" s="321"/>
      <c r="G16" s="322">
        <f>Mechanicals!D23</f>
        <v>7724.500000000001</v>
      </c>
      <c r="H16" s="433">
        <f>G16-E16</f>
        <v>524.5000000000009</v>
      </c>
    </row>
    <row r="17" spans="2:8" ht="16.5" thickBot="1">
      <c r="B17" s="552" t="s">
        <v>127</v>
      </c>
      <c r="C17" s="553">
        <v>5000</v>
      </c>
      <c r="D17" s="554">
        <v>5000</v>
      </c>
      <c r="E17" s="554">
        <f>'Total Costs'!E17</f>
        <v>4500</v>
      </c>
      <c r="F17" s="555"/>
      <c r="G17" s="556">
        <f>Mechanicals!G10</f>
        <v>4500</v>
      </c>
      <c r="H17" s="539">
        <f>G17-E17</f>
        <v>0</v>
      </c>
    </row>
    <row r="18" spans="2:8" ht="15.75">
      <c r="B18" s="557" t="s">
        <v>133</v>
      </c>
      <c r="C18" s="548"/>
      <c r="D18" s="549"/>
      <c r="E18" s="549"/>
      <c r="F18" s="550"/>
      <c r="G18" s="551"/>
      <c r="H18" s="532"/>
    </row>
    <row r="19" spans="2:8" ht="15.75">
      <c r="B19" s="337" t="s">
        <v>128</v>
      </c>
      <c r="C19" s="319">
        <v>7000</v>
      </c>
      <c r="D19" s="320">
        <v>7000</v>
      </c>
      <c r="E19" s="320">
        <f>'Total Costs'!E19</f>
        <v>7700</v>
      </c>
      <c r="F19" s="321"/>
      <c r="G19" s="322">
        <f>Interior!D16</f>
        <v>7601.150000000001</v>
      </c>
      <c r="H19" s="433">
        <f>G19-E19</f>
        <v>-98.84999999999945</v>
      </c>
    </row>
    <row r="20" spans="2:8" ht="15.75">
      <c r="B20" s="533" t="s">
        <v>3</v>
      </c>
      <c r="C20" s="319">
        <v>5000</v>
      </c>
      <c r="D20" s="320">
        <v>5000</v>
      </c>
      <c r="E20" s="320">
        <f>'Total Costs'!E20</f>
        <v>5000</v>
      </c>
      <c r="F20" s="321"/>
      <c r="G20" s="322">
        <f>Interior!D33</f>
        <v>2275.1800000000003</v>
      </c>
      <c r="H20" s="433">
        <f>G20-E20</f>
        <v>-2724.8199999999997</v>
      </c>
    </row>
    <row r="21" spans="2:8" ht="16.5" thickBot="1">
      <c r="B21" s="540" t="s">
        <v>11</v>
      </c>
      <c r="C21" s="535"/>
      <c r="D21" s="536">
        <v>2000</v>
      </c>
      <c r="E21" s="536">
        <f>'Total Costs'!E21</f>
        <v>3000</v>
      </c>
      <c r="F21" s="537"/>
      <c r="G21" s="538">
        <f>'Total Costs'!G21</f>
        <v>2940</v>
      </c>
      <c r="H21" s="558">
        <f>G21-E21</f>
        <v>-60</v>
      </c>
    </row>
    <row r="22" spans="2:8" ht="15.75">
      <c r="B22" s="559" t="s">
        <v>217</v>
      </c>
      <c r="C22" s="560">
        <v>5000</v>
      </c>
      <c r="D22" s="334">
        <v>5000</v>
      </c>
      <c r="E22" s="334"/>
      <c r="F22" s="561"/>
      <c r="G22" s="561"/>
      <c r="H22" s="562"/>
    </row>
    <row r="23" spans="2:8" ht="15.75">
      <c r="B23" s="563" t="s">
        <v>226</v>
      </c>
      <c r="C23" s="564"/>
      <c r="D23" s="565"/>
      <c r="E23" s="566">
        <f>'Total Costs'!E23</f>
        <v>300</v>
      </c>
      <c r="F23" s="567"/>
      <c r="G23" s="568">
        <f>'App cab fixtures'!G12</f>
        <v>212.06</v>
      </c>
      <c r="H23" s="433">
        <f aca="true" t="shared" si="1" ref="H23:H41">G23-E23</f>
        <v>-87.94</v>
      </c>
    </row>
    <row r="24" spans="2:8" ht="15.75">
      <c r="B24" s="563" t="s">
        <v>227</v>
      </c>
      <c r="C24" s="319"/>
      <c r="D24" s="320"/>
      <c r="E24" s="320">
        <f>'Total Costs'!E24</f>
        <v>1600</v>
      </c>
      <c r="F24" s="321"/>
      <c r="G24" s="569">
        <f>'App cab fixtures'!D17</f>
        <v>1490.5</v>
      </c>
      <c r="H24" s="433">
        <f t="shared" si="1"/>
        <v>-109.5</v>
      </c>
    </row>
    <row r="25" spans="2:8" ht="16.5" thickBot="1">
      <c r="B25" s="570" t="s">
        <v>228</v>
      </c>
      <c r="C25" s="553"/>
      <c r="D25" s="554"/>
      <c r="E25" s="554">
        <f>'Total Costs'!E25</f>
        <v>2800</v>
      </c>
      <c r="F25" s="555"/>
      <c r="G25" s="556">
        <f>'App cab fixtures'!D35</f>
        <v>2922.22</v>
      </c>
      <c r="H25" s="433">
        <f t="shared" si="1"/>
        <v>122.2199999999998</v>
      </c>
    </row>
    <row r="26" spans="2:8" ht="16.5" thickBot="1">
      <c r="B26" s="542" t="s">
        <v>4</v>
      </c>
      <c r="C26" s="543">
        <v>3000</v>
      </c>
      <c r="D26" s="544">
        <v>6000</v>
      </c>
      <c r="E26" s="544">
        <f>'Total Costs'!E26</f>
        <v>6000</v>
      </c>
      <c r="F26" s="545"/>
      <c r="G26" s="546">
        <f>'Total Costs'!G26</f>
        <v>6389.01</v>
      </c>
      <c r="H26" s="532">
        <f t="shared" si="1"/>
        <v>389.0100000000002</v>
      </c>
    </row>
    <row r="27" spans="2:8" ht="16.5" thickBot="1">
      <c r="B27" s="542" t="s">
        <v>10</v>
      </c>
      <c r="C27" s="543"/>
      <c r="D27" s="544">
        <v>3000</v>
      </c>
      <c r="E27" s="544">
        <f>'Total Costs'!E27</f>
        <v>3328</v>
      </c>
      <c r="F27" s="545"/>
      <c r="G27" s="546">
        <f>Staircase!D15</f>
        <v>3268.05</v>
      </c>
      <c r="H27" s="532">
        <f t="shared" si="1"/>
        <v>-59.94999999999982</v>
      </c>
    </row>
    <row r="28" spans="2:8" ht="16.5" thickBot="1">
      <c r="B28" s="542" t="s">
        <v>88</v>
      </c>
      <c r="C28" s="543"/>
      <c r="D28" s="545">
        <v>2500</v>
      </c>
      <c r="E28" s="545">
        <f>'Total Costs'!E28</f>
        <v>4500</v>
      </c>
      <c r="F28" s="545"/>
      <c r="G28" s="571">
        <f>Porch!D27</f>
        <v>4659.98</v>
      </c>
      <c r="H28" s="532">
        <f t="shared" si="1"/>
        <v>159.97999999999956</v>
      </c>
    </row>
    <row r="29" spans="2:8" ht="16.5" thickBot="1">
      <c r="B29" s="542" t="s">
        <v>191</v>
      </c>
      <c r="C29" s="543"/>
      <c r="D29" s="545">
        <v>1000</v>
      </c>
      <c r="E29" s="545">
        <f>'Total Costs'!E29</f>
        <v>1000</v>
      </c>
      <c r="F29" s="545"/>
      <c r="G29" s="571">
        <f>'Total Costs'!G29</f>
        <v>538.95</v>
      </c>
      <c r="H29" s="532">
        <f>G29-E29</f>
        <v>-461.04999999999995</v>
      </c>
    </row>
    <row r="30" spans="2:8" ht="16.5" thickBot="1">
      <c r="B30" s="542" t="s">
        <v>140</v>
      </c>
      <c r="C30" s="543"/>
      <c r="D30" s="545">
        <v>800</v>
      </c>
      <c r="E30" s="545">
        <f>'Total Costs'!E30</f>
        <v>1200</v>
      </c>
      <c r="F30" s="545"/>
      <c r="G30" s="571">
        <f>Hauling!D13</f>
        <v>1344</v>
      </c>
      <c r="H30" s="532">
        <f t="shared" si="1"/>
        <v>144</v>
      </c>
    </row>
    <row r="31" spans="2:8" ht="16.5" thickBot="1">
      <c r="B31" s="542" t="s">
        <v>16</v>
      </c>
      <c r="C31" s="543"/>
      <c r="D31" s="545">
        <v>1000</v>
      </c>
      <c r="E31" s="545">
        <f>'Total Costs'!E31</f>
        <v>1000</v>
      </c>
      <c r="F31" s="545">
        <f>'Total Costs'!F31</f>
        <v>1000</v>
      </c>
      <c r="G31" s="571"/>
      <c r="H31" s="532">
        <f t="shared" si="1"/>
        <v>-1000</v>
      </c>
    </row>
    <row r="32" spans="2:8" ht="15.75">
      <c r="B32" s="547" t="s">
        <v>114</v>
      </c>
      <c r="C32" s="548"/>
      <c r="D32" s="549"/>
      <c r="E32" s="549">
        <f>'Total Costs'!E32</f>
        <v>1000</v>
      </c>
      <c r="F32" s="550"/>
      <c r="G32" s="551">
        <f>'Misc Costs'!D32</f>
        <v>860.1599999999999</v>
      </c>
      <c r="H32" s="532">
        <f t="shared" si="1"/>
        <v>-139.84000000000015</v>
      </c>
    </row>
    <row r="33" spans="2:8" ht="15.75">
      <c r="B33" s="533" t="s">
        <v>101</v>
      </c>
      <c r="C33" s="319"/>
      <c r="D33" s="321">
        <v>312</v>
      </c>
      <c r="E33" s="321">
        <f>'Total Costs'!E33</f>
        <v>312</v>
      </c>
      <c r="F33" s="321"/>
      <c r="G33" s="322">
        <f>'Misc Costs'!D34</f>
        <v>312</v>
      </c>
      <c r="H33" s="433">
        <f t="shared" si="1"/>
        <v>0</v>
      </c>
    </row>
    <row r="34" spans="2:8" ht="16.5" thickBot="1">
      <c r="B34" s="540" t="s">
        <v>17</v>
      </c>
      <c r="C34" s="535"/>
      <c r="D34" s="536">
        <v>235</v>
      </c>
      <c r="E34" s="536">
        <f>'Total Costs'!E34</f>
        <v>235</v>
      </c>
      <c r="F34" s="537"/>
      <c r="G34" s="538">
        <f>'Misc Costs'!D39</f>
        <v>235</v>
      </c>
      <c r="H34" s="539">
        <f t="shared" si="1"/>
        <v>0</v>
      </c>
    </row>
    <row r="35" spans="2:8" ht="16.5" thickBot="1">
      <c r="B35" s="542" t="s">
        <v>8</v>
      </c>
      <c r="C35" s="543"/>
      <c r="D35" s="544">
        <v>1000</v>
      </c>
      <c r="E35" s="544">
        <f>'Total Costs'!E35</f>
        <v>2300</v>
      </c>
      <c r="F35" s="545"/>
      <c r="G35" s="546">
        <f>Utilities!D43</f>
        <v>1977.5200000000002</v>
      </c>
      <c r="H35" s="532">
        <f t="shared" si="1"/>
        <v>-322.4799999999998</v>
      </c>
    </row>
    <row r="36" spans="2:8" ht="15.75">
      <c r="B36" s="547" t="s">
        <v>136</v>
      </c>
      <c r="C36" s="548">
        <v>8000</v>
      </c>
      <c r="D36" s="549">
        <v>8000</v>
      </c>
      <c r="E36" s="549">
        <f>'Total Costs'!E36</f>
        <v>2000</v>
      </c>
      <c r="F36" s="550">
        <f>'Total Costs'!F36</f>
        <v>2000</v>
      </c>
      <c r="G36" s="551"/>
      <c r="H36" s="532">
        <f t="shared" si="1"/>
        <v>-2000</v>
      </c>
    </row>
    <row r="37" spans="2:8" ht="15.75">
      <c r="B37" s="337" t="s">
        <v>135</v>
      </c>
      <c r="C37" s="319">
        <v>4000</v>
      </c>
      <c r="D37" s="320">
        <v>4000</v>
      </c>
      <c r="E37" s="320">
        <f>'Total Costs'!E37</f>
        <v>6425</v>
      </c>
      <c r="F37" s="321"/>
      <c r="G37" s="322">
        <f>E37</f>
        <v>6425</v>
      </c>
      <c r="H37" s="433">
        <f t="shared" si="1"/>
        <v>0</v>
      </c>
    </row>
    <row r="38" spans="2:8" ht="15.75">
      <c r="B38" s="337" t="s">
        <v>134</v>
      </c>
      <c r="C38" s="319">
        <v>2100</v>
      </c>
      <c r="D38" s="320">
        <v>2400</v>
      </c>
      <c r="E38" s="320">
        <f>'Total Costs'!E38</f>
        <v>2700</v>
      </c>
      <c r="F38" s="321">
        <f>'Total Costs'!F38</f>
        <v>2700</v>
      </c>
      <c r="G38" s="322"/>
      <c r="H38" s="433">
        <f t="shared" si="1"/>
        <v>-2700</v>
      </c>
    </row>
    <row r="39" spans="2:8" ht="15.75">
      <c r="B39" s="337" t="s">
        <v>5</v>
      </c>
      <c r="C39" s="319">
        <v>1000</v>
      </c>
      <c r="D39" s="320">
        <v>1000</v>
      </c>
      <c r="E39" s="320">
        <f>'Total Costs'!E39</f>
        <v>1000</v>
      </c>
      <c r="F39" s="321"/>
      <c r="G39" s="322"/>
      <c r="H39" s="433">
        <f t="shared" si="1"/>
        <v>-1000</v>
      </c>
    </row>
    <row r="40" spans="2:8" ht="15.75">
      <c r="B40" s="337" t="s">
        <v>100</v>
      </c>
      <c r="C40" s="319"/>
      <c r="D40" s="320">
        <v>2400</v>
      </c>
      <c r="E40" s="320">
        <f>'Total Costs'!E40</f>
        <v>3300</v>
      </c>
      <c r="F40" s="321"/>
      <c r="G40" s="322">
        <f>'QC Loan'!E5</f>
        <v>3210.8416666190997</v>
      </c>
      <c r="H40" s="433">
        <f t="shared" si="1"/>
        <v>-89.15833338090033</v>
      </c>
    </row>
    <row r="41" spans="2:8" ht="15.75">
      <c r="B41" s="337" t="s">
        <v>7</v>
      </c>
      <c r="C41" s="319"/>
      <c r="D41" s="320">
        <v>600</v>
      </c>
      <c r="E41" s="320">
        <f>'Total Costs'!E41</f>
        <v>800</v>
      </c>
      <c r="F41" s="321"/>
      <c r="G41" s="322">
        <f>'Total Costs'!I41</f>
        <v>800</v>
      </c>
      <c r="H41" s="433">
        <f t="shared" si="1"/>
        <v>0</v>
      </c>
    </row>
    <row r="42" spans="2:8" ht="18.75" customHeight="1" thickBot="1">
      <c r="B42" s="552"/>
      <c r="C42" s="553"/>
      <c r="D42" s="555"/>
      <c r="E42" s="555"/>
      <c r="F42" s="555"/>
      <c r="G42" s="572"/>
      <c r="H42" s="539"/>
    </row>
    <row r="43" spans="2:8" ht="18.75" customHeight="1" thickBot="1">
      <c r="B43" s="573" t="s">
        <v>6</v>
      </c>
      <c r="C43" s="574">
        <f>SUM(C5:C42)</f>
        <v>100400</v>
      </c>
      <c r="D43" s="575">
        <f>SUM(D5:D42)</f>
        <v>129447</v>
      </c>
      <c r="E43" s="575">
        <f>'Total Costs'!E43</f>
        <v>137072.74</v>
      </c>
      <c r="F43" s="575">
        <f>'Total Costs'!F43</f>
        <v>5700</v>
      </c>
      <c r="G43" s="576">
        <f>SUM(G5:G42)</f>
        <v>125725.0416666191</v>
      </c>
      <c r="H43" s="577">
        <f>G43-E43</f>
        <v>-11347.69833338089</v>
      </c>
    </row>
    <row r="44" ht="13.5" thickTop="1"/>
    <row r="45" spans="6:8" ht="12.75">
      <c r="F45" s="6"/>
      <c r="H45" s="5">
        <f>G43-H43</f>
        <v>137072.74</v>
      </c>
    </row>
    <row r="46" ht="12.75">
      <c r="F46" s="5">
        <f>E43-F43</f>
        <v>131372.74</v>
      </c>
    </row>
    <row r="47" ht="13.5" customHeight="1"/>
  </sheetData>
  <mergeCells count="2">
    <mergeCell ref="C2:D2"/>
    <mergeCell ref="G2:H2"/>
  </mergeCells>
  <printOptions/>
  <pageMargins left="0.34" right="0.58" top="0.22" bottom="0.17" header="0.22" footer="0.19"/>
  <pageSetup fitToHeight="1" fitToWidth="1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H27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0.00390625" style="0" customWidth="1"/>
    <col min="3" max="3" width="32.28125" style="0" customWidth="1"/>
    <col min="4" max="4" width="12.421875" style="0" customWidth="1"/>
    <col min="5" max="5" width="39.00390625" style="0" customWidth="1"/>
    <col min="6" max="6" width="9.421875" style="1" customWidth="1"/>
    <col min="7" max="7" width="12.28125" style="0" customWidth="1"/>
    <col min="8" max="8" width="13.421875" style="0" customWidth="1"/>
  </cols>
  <sheetData>
    <row r="3" spans="1:8" ht="18.75">
      <c r="A3" s="111"/>
      <c r="B3" s="112"/>
      <c r="C3" s="102" t="s">
        <v>297</v>
      </c>
      <c r="D3" s="113"/>
      <c r="E3" s="111"/>
      <c r="F3" s="26"/>
      <c r="G3" s="112"/>
      <c r="H3" s="111"/>
    </row>
    <row r="4" spans="1:8" ht="16.5" thickBot="1">
      <c r="A4" s="111"/>
      <c r="B4" s="112"/>
      <c r="C4" s="111"/>
      <c r="D4" s="112"/>
      <c r="E4" s="112"/>
      <c r="F4" s="112"/>
      <c r="G4" s="112"/>
      <c r="H4" s="111"/>
    </row>
    <row r="5" spans="1:8" ht="17.25" thickBot="1" thickTop="1">
      <c r="A5" s="111"/>
      <c r="B5" s="92" t="s">
        <v>18</v>
      </c>
      <c r="C5" s="93" t="s">
        <v>19</v>
      </c>
      <c r="D5" s="94" t="s">
        <v>20</v>
      </c>
      <c r="E5" s="95" t="s">
        <v>26</v>
      </c>
      <c r="F5" s="94" t="s">
        <v>27</v>
      </c>
      <c r="G5" s="96" t="s">
        <v>14</v>
      </c>
      <c r="H5" s="97" t="s">
        <v>28</v>
      </c>
    </row>
    <row r="6" spans="1:8" ht="15.75">
      <c r="A6" s="111"/>
      <c r="B6" s="70">
        <v>39216</v>
      </c>
      <c r="C6" s="33" t="s">
        <v>146</v>
      </c>
      <c r="D6" s="34">
        <v>20.9</v>
      </c>
      <c r="E6" s="100" t="s">
        <v>44</v>
      </c>
      <c r="F6" s="63" t="s">
        <v>30</v>
      </c>
      <c r="G6" s="34">
        <v>20.9</v>
      </c>
      <c r="H6" s="99"/>
    </row>
    <row r="7" spans="1:8" ht="15.75">
      <c r="A7" s="111"/>
      <c r="B7" s="70">
        <v>39252</v>
      </c>
      <c r="C7" s="33" t="s">
        <v>144</v>
      </c>
      <c r="D7" s="34">
        <v>29.92</v>
      </c>
      <c r="E7" s="100" t="s">
        <v>145</v>
      </c>
      <c r="F7" s="63" t="s">
        <v>30</v>
      </c>
      <c r="G7" s="34">
        <v>29.92</v>
      </c>
      <c r="H7" s="99"/>
    </row>
    <row r="8" spans="1:8" ht="15.75">
      <c r="A8" s="111"/>
      <c r="B8" s="70">
        <v>39264</v>
      </c>
      <c r="C8" s="33" t="s">
        <v>147</v>
      </c>
      <c r="D8" s="34">
        <v>114.96</v>
      </c>
      <c r="E8" s="100" t="s">
        <v>37</v>
      </c>
      <c r="F8" s="63" t="s">
        <v>30</v>
      </c>
      <c r="G8" s="34">
        <v>114.96</v>
      </c>
      <c r="H8" s="99"/>
    </row>
    <row r="9" spans="1:8" ht="15.75">
      <c r="A9" s="111"/>
      <c r="B9" s="70">
        <v>39268</v>
      </c>
      <c r="C9" s="33" t="s">
        <v>34</v>
      </c>
      <c r="D9" s="34">
        <v>214</v>
      </c>
      <c r="E9" s="100" t="s">
        <v>36</v>
      </c>
      <c r="F9" s="63" t="s">
        <v>28</v>
      </c>
      <c r="G9" s="34"/>
      <c r="H9" s="122">
        <v>214</v>
      </c>
    </row>
    <row r="10" spans="1:8" ht="15.75">
      <c r="A10" s="111"/>
      <c r="B10" s="70">
        <v>39281</v>
      </c>
      <c r="C10" s="33" t="s">
        <v>148</v>
      </c>
      <c r="D10" s="34">
        <v>168.97</v>
      </c>
      <c r="E10" s="100" t="s">
        <v>37</v>
      </c>
      <c r="F10" s="63" t="s">
        <v>30</v>
      </c>
      <c r="G10" s="34">
        <v>168.97</v>
      </c>
      <c r="H10" s="122"/>
    </row>
    <row r="11" spans="1:8" ht="15.75">
      <c r="A11" s="111"/>
      <c r="B11" s="70">
        <v>39286</v>
      </c>
      <c r="C11" s="33" t="s">
        <v>149</v>
      </c>
      <c r="D11" s="34">
        <v>66.57</v>
      </c>
      <c r="E11" s="100" t="s">
        <v>37</v>
      </c>
      <c r="F11" s="63" t="s">
        <v>30</v>
      </c>
      <c r="G11" s="34">
        <v>66.57</v>
      </c>
      <c r="H11" s="526"/>
    </row>
    <row r="12" spans="1:8" ht="15.75">
      <c r="A12" s="111"/>
      <c r="B12" s="70">
        <v>39289</v>
      </c>
      <c r="C12" s="33" t="s">
        <v>154</v>
      </c>
      <c r="D12" s="34">
        <v>917.52</v>
      </c>
      <c r="E12" s="100" t="s">
        <v>40</v>
      </c>
      <c r="F12" s="63" t="s">
        <v>28</v>
      </c>
      <c r="G12" s="34"/>
      <c r="H12" s="73">
        <v>917.52</v>
      </c>
    </row>
    <row r="13" spans="1:8" ht="15.75">
      <c r="A13" s="111"/>
      <c r="B13" s="70">
        <v>39290</v>
      </c>
      <c r="C13" s="33" t="s">
        <v>150</v>
      </c>
      <c r="D13" s="34">
        <v>74.23</v>
      </c>
      <c r="E13" s="100" t="s">
        <v>37</v>
      </c>
      <c r="F13" s="63" t="s">
        <v>30</v>
      </c>
      <c r="G13" s="34">
        <v>74.23</v>
      </c>
      <c r="H13" s="526"/>
    </row>
    <row r="14" spans="1:8" ht="15.75">
      <c r="A14" s="111"/>
      <c r="B14" s="70">
        <v>39294</v>
      </c>
      <c r="C14" s="33" t="s">
        <v>151</v>
      </c>
      <c r="D14" s="34">
        <v>46.45</v>
      </c>
      <c r="E14" s="100" t="s">
        <v>37</v>
      </c>
      <c r="F14" s="63" t="s">
        <v>30</v>
      </c>
      <c r="G14" s="34">
        <v>46.45</v>
      </c>
      <c r="H14" s="526"/>
    </row>
    <row r="15" spans="1:8" ht="15.75">
      <c r="A15" s="111"/>
      <c r="B15" s="70">
        <v>39295</v>
      </c>
      <c r="C15" s="33" t="s">
        <v>152</v>
      </c>
      <c r="D15" s="34">
        <v>17.21</v>
      </c>
      <c r="E15" s="100" t="s">
        <v>43</v>
      </c>
      <c r="F15" s="63" t="s">
        <v>30</v>
      </c>
      <c r="G15" s="34">
        <v>17.21</v>
      </c>
      <c r="H15" s="526"/>
    </row>
    <row r="16" spans="1:8" ht="15.75">
      <c r="A16" s="111"/>
      <c r="B16" s="70">
        <v>39300</v>
      </c>
      <c r="C16" s="33" t="s">
        <v>153</v>
      </c>
      <c r="D16" s="34">
        <v>43.72</v>
      </c>
      <c r="E16" s="100" t="s">
        <v>38</v>
      </c>
      <c r="F16" s="119" t="s">
        <v>30</v>
      </c>
      <c r="G16" s="34">
        <v>43.72</v>
      </c>
      <c r="H16" s="73"/>
    </row>
    <row r="17" spans="1:8" ht="15.75">
      <c r="A17" s="111"/>
      <c r="B17" s="70">
        <v>39304</v>
      </c>
      <c r="C17" s="33" t="s">
        <v>405</v>
      </c>
      <c r="D17" s="34">
        <v>1080</v>
      </c>
      <c r="E17" s="100" t="s">
        <v>202</v>
      </c>
      <c r="F17" s="119" t="s">
        <v>28</v>
      </c>
      <c r="G17" s="114"/>
      <c r="H17" s="73">
        <v>1080</v>
      </c>
    </row>
    <row r="18" spans="1:8" ht="15.75">
      <c r="A18" s="111"/>
      <c r="B18" s="70">
        <v>39304</v>
      </c>
      <c r="C18" s="33" t="s">
        <v>155</v>
      </c>
      <c r="D18" s="34">
        <v>93.58</v>
      </c>
      <c r="E18" s="100" t="s">
        <v>182</v>
      </c>
      <c r="F18" s="119" t="s">
        <v>30</v>
      </c>
      <c r="G18" s="114">
        <v>93.58</v>
      </c>
      <c r="H18" s="527"/>
    </row>
    <row r="19" spans="1:8" ht="15.75">
      <c r="A19" s="111"/>
      <c r="B19" s="75">
        <v>39331</v>
      </c>
      <c r="C19" s="76" t="s">
        <v>184</v>
      </c>
      <c r="D19" s="77">
        <v>18.21</v>
      </c>
      <c r="E19" s="222" t="s">
        <v>185</v>
      </c>
      <c r="F19" s="120" t="s">
        <v>30</v>
      </c>
      <c r="G19" s="147">
        <v>18.21</v>
      </c>
      <c r="H19" s="528"/>
    </row>
    <row r="20" spans="1:8" ht="16.5" thickBot="1">
      <c r="A20" s="111"/>
      <c r="B20" s="75">
        <v>39346</v>
      </c>
      <c r="C20" s="76" t="s">
        <v>180</v>
      </c>
      <c r="D20" s="77">
        <v>2866.08</v>
      </c>
      <c r="E20" s="222" t="s">
        <v>181</v>
      </c>
      <c r="F20" s="120" t="s">
        <v>28</v>
      </c>
      <c r="G20" s="79"/>
      <c r="H20" s="528">
        <v>2866.08</v>
      </c>
    </row>
    <row r="21" spans="1:8" ht="15.75">
      <c r="A21" s="111"/>
      <c r="B21" s="255" t="s">
        <v>25</v>
      </c>
      <c r="C21" s="50" t="s">
        <v>420</v>
      </c>
      <c r="D21" s="306">
        <f>SUM(D2:D20)</f>
        <v>5772.32</v>
      </c>
      <c r="E21" s="304"/>
      <c r="F21" s="65"/>
      <c r="G21" s="578">
        <f>SUM(G6:G20)</f>
        <v>694.7200000000001</v>
      </c>
      <c r="H21" s="638">
        <f>SUM(H6:H20)</f>
        <v>5077.6</v>
      </c>
    </row>
    <row r="22" spans="1:8" ht="15.75">
      <c r="A22" s="111"/>
      <c r="B22" s="131"/>
      <c r="C22" s="134"/>
      <c r="D22" s="245"/>
      <c r="E22" s="243"/>
      <c r="F22" s="210"/>
      <c r="G22" s="579"/>
      <c r="H22" s="642"/>
    </row>
    <row r="23" spans="1:8" ht="15.75">
      <c r="A23" s="111"/>
      <c r="B23" s="75">
        <v>39547</v>
      </c>
      <c r="C23" s="76" t="s">
        <v>418</v>
      </c>
      <c r="D23" s="77">
        <v>1815.2</v>
      </c>
      <c r="E23" s="222" t="s">
        <v>419</v>
      </c>
      <c r="F23" s="120" t="s">
        <v>28</v>
      </c>
      <c r="G23" s="79"/>
      <c r="H23" s="643">
        <f>D23</f>
        <v>1815.2</v>
      </c>
    </row>
    <row r="24" spans="1:8" ht="16.5" thickBot="1">
      <c r="A24" s="111"/>
      <c r="B24" s="75"/>
      <c r="C24" s="76"/>
      <c r="D24" s="77"/>
      <c r="E24" s="222"/>
      <c r="F24" s="120"/>
      <c r="G24" s="147"/>
      <c r="H24" s="80"/>
    </row>
    <row r="25" spans="1:8" ht="15.75">
      <c r="A25" s="111"/>
      <c r="B25" s="81" t="s">
        <v>25</v>
      </c>
      <c r="C25" s="82" t="s">
        <v>94</v>
      </c>
      <c r="D25" s="83">
        <f>D23</f>
        <v>1815.2</v>
      </c>
      <c r="E25" s="84"/>
      <c r="F25" s="132"/>
      <c r="G25" s="85"/>
      <c r="H25" s="101">
        <f>H23</f>
        <v>1815.2</v>
      </c>
    </row>
    <row r="26" spans="2:8" ht="13.5" thickBot="1">
      <c r="B26" s="12"/>
      <c r="C26" s="13"/>
      <c r="D26" s="14"/>
      <c r="E26" s="16"/>
      <c r="F26" s="652"/>
      <c r="G26" s="18"/>
      <c r="H26" s="15"/>
    </row>
    <row r="27" spans="2:7" ht="13.5" thickTop="1">
      <c r="B27" s="1"/>
      <c r="D27" s="8"/>
      <c r="E27" s="8"/>
      <c r="F27" s="5"/>
      <c r="G27" s="8"/>
    </row>
  </sheetData>
  <printOptions/>
  <pageMargins left="0.16" right="0.33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2:H18"/>
  <sheetViews>
    <sheetView workbookViewId="0" topLeftCell="A1">
      <selection activeCell="F1" sqref="F1:F1638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8.7109375" style="0" customWidth="1"/>
    <col min="4" max="4" width="12.28125" style="0" customWidth="1"/>
    <col min="5" max="5" width="31.7109375" style="0" customWidth="1"/>
    <col min="6" max="6" width="10.140625" style="1" customWidth="1"/>
    <col min="8" max="8" width="13.57421875" style="0" customWidth="1"/>
  </cols>
  <sheetData>
    <row r="2" spans="2:7" ht="15.75">
      <c r="B2" s="1"/>
      <c r="C2" s="24" t="s">
        <v>298</v>
      </c>
      <c r="D2" s="27"/>
      <c r="F2" s="25"/>
      <c r="G2" s="1"/>
    </row>
    <row r="3" spans="2:7" ht="13.5" thickBot="1">
      <c r="B3" s="1"/>
      <c r="D3" s="1"/>
      <c r="E3" s="1"/>
      <c r="G3" s="1"/>
    </row>
    <row r="4" spans="2:8" ht="17.25" thickBot="1" thickTop="1">
      <c r="B4" s="103" t="s">
        <v>18</v>
      </c>
      <c r="C4" s="104" t="s">
        <v>19</v>
      </c>
      <c r="D4" s="105" t="s">
        <v>20</v>
      </c>
      <c r="E4" s="106" t="s">
        <v>26</v>
      </c>
      <c r="F4" s="105" t="s">
        <v>27</v>
      </c>
      <c r="G4" s="107" t="s">
        <v>30</v>
      </c>
      <c r="H4" s="118" t="s">
        <v>28</v>
      </c>
    </row>
    <row r="5" spans="2:8" ht="15.75">
      <c r="B5" s="62">
        <v>39133</v>
      </c>
      <c r="C5" s="67" t="s">
        <v>39</v>
      </c>
      <c r="D5" s="64">
        <v>4340.13</v>
      </c>
      <c r="E5" s="98" t="s">
        <v>33</v>
      </c>
      <c r="F5" s="63" t="s">
        <v>28</v>
      </c>
      <c r="G5" s="64"/>
      <c r="H5" s="122">
        <v>4340.13</v>
      </c>
    </row>
    <row r="6" spans="2:8" ht="15.75">
      <c r="B6" s="62">
        <v>39218</v>
      </c>
      <c r="C6" s="67" t="s">
        <v>32</v>
      </c>
      <c r="D6" s="64">
        <v>3.84</v>
      </c>
      <c r="E6" s="98" t="s">
        <v>42</v>
      </c>
      <c r="F6" s="63" t="s">
        <v>30</v>
      </c>
      <c r="G6" s="64">
        <v>3.84</v>
      </c>
      <c r="H6" s="122"/>
    </row>
    <row r="7" spans="2:8" ht="15.75">
      <c r="B7" s="70">
        <v>39223</v>
      </c>
      <c r="C7" s="33" t="s">
        <v>21</v>
      </c>
      <c r="D7" s="34">
        <v>32.82</v>
      </c>
      <c r="E7" s="100" t="s">
        <v>42</v>
      </c>
      <c r="F7" s="63" t="s">
        <v>30</v>
      </c>
      <c r="G7" s="34">
        <v>32.82</v>
      </c>
      <c r="H7" s="122"/>
    </row>
    <row r="8" spans="2:8" ht="15.75">
      <c r="B8" s="70">
        <v>39221</v>
      </c>
      <c r="C8" s="33" t="s">
        <v>34</v>
      </c>
      <c r="D8" s="34">
        <v>474.92</v>
      </c>
      <c r="E8" s="100" t="s">
        <v>35</v>
      </c>
      <c r="F8" s="63" t="s">
        <v>28</v>
      </c>
      <c r="G8" s="34"/>
      <c r="H8" s="122">
        <v>474.92</v>
      </c>
    </row>
    <row r="9" spans="2:8" ht="15.75">
      <c r="B9" s="70">
        <v>39289</v>
      </c>
      <c r="C9" s="33" t="s">
        <v>39</v>
      </c>
      <c r="D9" s="34">
        <v>518.95</v>
      </c>
      <c r="E9" s="100" t="s">
        <v>41</v>
      </c>
      <c r="F9" s="63" t="s">
        <v>28</v>
      </c>
      <c r="G9" s="34"/>
      <c r="H9" s="73">
        <v>518.95</v>
      </c>
    </row>
    <row r="10" spans="2:8" ht="15.75">
      <c r="B10" s="70">
        <v>39203</v>
      </c>
      <c r="C10" s="33" t="s">
        <v>47</v>
      </c>
      <c r="D10" s="34">
        <v>250</v>
      </c>
      <c r="E10" s="221" t="s">
        <v>48</v>
      </c>
      <c r="F10" s="119" t="s">
        <v>28</v>
      </c>
      <c r="G10" s="72"/>
      <c r="H10" s="73">
        <v>250</v>
      </c>
    </row>
    <row r="11" spans="2:8" ht="15.75">
      <c r="B11" s="75">
        <v>39311</v>
      </c>
      <c r="C11" s="76" t="s">
        <v>34</v>
      </c>
      <c r="D11" s="77">
        <v>534.86</v>
      </c>
      <c r="E11" s="257" t="s">
        <v>156</v>
      </c>
      <c r="F11" s="120" t="s">
        <v>28</v>
      </c>
      <c r="G11" s="79"/>
      <c r="H11" s="258">
        <v>534.86</v>
      </c>
    </row>
    <row r="12" spans="2:8" ht="15.75">
      <c r="B12" s="75">
        <v>39547</v>
      </c>
      <c r="C12" s="76" t="s">
        <v>34</v>
      </c>
      <c r="D12" s="77">
        <v>1477</v>
      </c>
      <c r="E12" s="257" t="s">
        <v>423</v>
      </c>
      <c r="F12" s="120" t="s">
        <v>28</v>
      </c>
      <c r="G12" s="79"/>
      <c r="H12" s="258">
        <f>D12</f>
        <v>1477</v>
      </c>
    </row>
    <row r="13" spans="2:8" ht="15.75">
      <c r="B13" s="75"/>
      <c r="C13" s="76"/>
      <c r="D13" s="77"/>
      <c r="E13" s="257"/>
      <c r="F13" s="120"/>
      <c r="G13" s="79"/>
      <c r="H13" s="258"/>
    </row>
    <row r="14" spans="2:8" ht="16.5" thickBot="1">
      <c r="B14" s="75"/>
      <c r="C14" s="76"/>
      <c r="D14" s="77"/>
      <c r="E14" s="257"/>
      <c r="F14" s="120"/>
      <c r="G14" s="79"/>
      <c r="H14" s="258"/>
    </row>
    <row r="15" spans="2:8" ht="15.75">
      <c r="B15" s="81" t="s">
        <v>25</v>
      </c>
      <c r="C15" s="82"/>
      <c r="D15" s="83">
        <f>SUM(D5:D14)</f>
        <v>7632.5199999999995</v>
      </c>
      <c r="E15" s="84"/>
      <c r="F15" s="132"/>
      <c r="G15" s="85">
        <f>SUM(G5:G14)</f>
        <v>36.66</v>
      </c>
      <c r="H15" s="101">
        <f>SUM(H5:H14)</f>
        <v>7595.86</v>
      </c>
    </row>
    <row r="16" spans="2:8" ht="15.75">
      <c r="B16" s="261"/>
      <c r="C16" s="262" t="s">
        <v>213</v>
      </c>
      <c r="D16" s="263">
        <v>500</v>
      </c>
      <c r="E16" s="264" t="s">
        <v>211</v>
      </c>
      <c r="F16" s="653"/>
      <c r="G16" s="265"/>
      <c r="H16" s="266"/>
    </row>
    <row r="17" spans="2:8" ht="16.5" thickBot="1">
      <c r="B17" s="86"/>
      <c r="C17" s="87"/>
      <c r="D17" s="88">
        <f>D15+D16</f>
        <v>8132.5199999999995</v>
      </c>
      <c r="E17" s="89"/>
      <c r="F17" s="377"/>
      <c r="G17" s="90"/>
      <c r="H17" s="91"/>
    </row>
    <row r="18" spans="2:8" ht="16.5" thickTop="1">
      <c r="B18" s="112"/>
      <c r="C18" s="111"/>
      <c r="D18" s="123"/>
      <c r="E18" s="123"/>
      <c r="F18" s="654"/>
      <c r="G18" s="123"/>
      <c r="H18" s="111"/>
    </row>
  </sheetData>
  <printOptions/>
  <pageMargins left="0.75" right="0.75" top="1" bottom="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2:K49"/>
  <sheetViews>
    <sheetView workbookViewId="0" topLeftCell="A25">
      <selection activeCell="F55" sqref="F55"/>
    </sheetView>
  </sheetViews>
  <sheetFormatPr defaultColWidth="9.140625" defaultRowHeight="12.75"/>
  <cols>
    <col min="2" max="2" width="14.140625" style="0" customWidth="1"/>
    <col min="3" max="3" width="28.7109375" style="0" customWidth="1"/>
    <col min="4" max="5" width="13.7109375" style="0" customWidth="1"/>
    <col min="6" max="6" width="20.28125" style="0" customWidth="1"/>
    <col min="8" max="8" width="10.7109375" style="0" customWidth="1"/>
  </cols>
  <sheetData>
    <row r="2" ht="19.5" thickBot="1">
      <c r="C2" s="242" t="s">
        <v>299</v>
      </c>
    </row>
    <row r="3" spans="2:10" ht="16.5" thickBot="1">
      <c r="B3" s="195" t="s">
        <v>18</v>
      </c>
      <c r="C3" s="241" t="s">
        <v>178</v>
      </c>
      <c r="D3" s="226" t="s">
        <v>177</v>
      </c>
      <c r="E3" s="204" t="s">
        <v>133</v>
      </c>
      <c r="F3" s="202"/>
      <c r="G3" s="178" t="s">
        <v>27</v>
      </c>
      <c r="H3" s="178" t="s">
        <v>354</v>
      </c>
      <c r="I3" s="205" t="s">
        <v>28</v>
      </c>
      <c r="J3" s="133"/>
    </row>
    <row r="4" spans="2:10" ht="15.75">
      <c r="B4" s="62">
        <v>39235</v>
      </c>
      <c r="C4" s="67" t="s">
        <v>175</v>
      </c>
      <c r="D4" s="64">
        <v>130.99</v>
      </c>
      <c r="E4" s="68"/>
      <c r="F4" s="108" t="s">
        <v>158</v>
      </c>
      <c r="G4" s="63" t="s">
        <v>30</v>
      </c>
      <c r="H4" s="64">
        <v>130.99</v>
      </c>
      <c r="I4" s="139"/>
      <c r="J4" s="136"/>
    </row>
    <row r="5" spans="2:10" ht="15.75">
      <c r="B5" s="70">
        <v>39262</v>
      </c>
      <c r="C5" s="33" t="s">
        <v>170</v>
      </c>
      <c r="E5" s="34">
        <v>72.65</v>
      </c>
      <c r="F5" s="108" t="s">
        <v>171</v>
      </c>
      <c r="G5" s="63" t="s">
        <v>31</v>
      </c>
      <c r="H5" s="34">
        <v>72.65</v>
      </c>
      <c r="I5" s="138"/>
      <c r="J5" s="135"/>
    </row>
    <row r="6" spans="2:10" ht="15.75">
      <c r="B6" s="70">
        <v>39266</v>
      </c>
      <c r="C6" s="33" t="s">
        <v>169</v>
      </c>
      <c r="D6" s="34">
        <v>116.7</v>
      </c>
      <c r="E6" s="68"/>
      <c r="F6" s="108" t="s">
        <v>158</v>
      </c>
      <c r="G6" s="63" t="s">
        <v>31</v>
      </c>
      <c r="H6" s="34">
        <v>116.7</v>
      </c>
      <c r="I6" s="138"/>
      <c r="J6" s="135"/>
    </row>
    <row r="7" spans="2:10" ht="15.75">
      <c r="B7" s="70">
        <v>39266</v>
      </c>
      <c r="C7" s="33" t="s">
        <v>29</v>
      </c>
      <c r="D7" s="34">
        <v>6.36</v>
      </c>
      <c r="E7" s="71"/>
      <c r="F7" s="109" t="s">
        <v>167</v>
      </c>
      <c r="G7" s="63" t="s">
        <v>31</v>
      </c>
      <c r="H7" s="34">
        <v>6.36</v>
      </c>
      <c r="I7" s="138"/>
      <c r="J7" s="135"/>
    </row>
    <row r="8" spans="2:10" ht="15.75">
      <c r="B8" s="70">
        <v>39266</v>
      </c>
      <c r="C8" s="33" t="s">
        <v>168</v>
      </c>
      <c r="D8" s="34">
        <v>18.9</v>
      </c>
      <c r="E8" s="71"/>
      <c r="F8" s="109" t="s">
        <v>167</v>
      </c>
      <c r="G8" s="63" t="s">
        <v>31</v>
      </c>
      <c r="H8" s="34">
        <v>18.9</v>
      </c>
      <c r="I8" s="138"/>
      <c r="J8" s="135"/>
    </row>
    <row r="9" spans="2:10" ht="15.75">
      <c r="B9" s="70">
        <v>39268</v>
      </c>
      <c r="C9" s="33" t="s">
        <v>165</v>
      </c>
      <c r="E9" s="34">
        <v>72.65</v>
      </c>
      <c r="F9" s="108" t="s">
        <v>166</v>
      </c>
      <c r="G9" s="63" t="s">
        <v>30</v>
      </c>
      <c r="H9" s="34">
        <v>72.65</v>
      </c>
      <c r="I9" s="139"/>
      <c r="J9" s="136"/>
    </row>
    <row r="10" spans="2:10" ht="15.75">
      <c r="B10" s="70">
        <v>39286</v>
      </c>
      <c r="C10" s="33" t="s">
        <v>164</v>
      </c>
      <c r="D10" s="34">
        <v>71.73</v>
      </c>
      <c r="E10" s="68"/>
      <c r="F10" s="108" t="s">
        <v>158</v>
      </c>
      <c r="G10" s="63" t="s">
        <v>31</v>
      </c>
      <c r="H10" s="34">
        <v>71.73</v>
      </c>
      <c r="I10" s="138"/>
      <c r="J10" s="135"/>
    </row>
    <row r="11" spans="2:10" ht="15.75">
      <c r="B11" s="70">
        <v>39294</v>
      </c>
      <c r="C11" s="33" t="s">
        <v>172</v>
      </c>
      <c r="D11" s="34">
        <v>59.96</v>
      </c>
      <c r="E11" s="68"/>
      <c r="F11" s="108" t="s">
        <v>158</v>
      </c>
      <c r="G11" s="63" t="s">
        <v>30</v>
      </c>
      <c r="H11" s="34">
        <v>59.96</v>
      </c>
      <c r="I11" s="139"/>
      <c r="J11" s="136"/>
    </row>
    <row r="12" spans="2:10" ht="15.75">
      <c r="B12" s="70">
        <v>39295</v>
      </c>
      <c r="C12" s="33" t="s">
        <v>173</v>
      </c>
      <c r="D12" s="10"/>
      <c r="E12" s="34">
        <v>15.31</v>
      </c>
      <c r="F12" s="109" t="s">
        <v>174</v>
      </c>
      <c r="G12" s="63" t="s">
        <v>30</v>
      </c>
      <c r="H12" s="34">
        <v>15.31</v>
      </c>
      <c r="I12" s="139"/>
      <c r="J12" s="136"/>
    </row>
    <row r="13" spans="2:10" ht="15.75">
      <c r="B13" s="70">
        <v>39296</v>
      </c>
      <c r="C13" s="33" t="s">
        <v>193</v>
      </c>
      <c r="D13" s="10"/>
      <c r="E13" s="34">
        <v>72.23</v>
      </c>
      <c r="F13" s="108" t="s">
        <v>166</v>
      </c>
      <c r="G13" s="63" t="s">
        <v>31</v>
      </c>
      <c r="H13" s="34">
        <v>72.23</v>
      </c>
      <c r="I13" s="139"/>
      <c r="J13" s="136"/>
    </row>
    <row r="14" spans="2:10" ht="15.75">
      <c r="B14" s="70">
        <v>39322</v>
      </c>
      <c r="C14" s="33" t="s">
        <v>176</v>
      </c>
      <c r="D14" s="34">
        <v>59.96</v>
      </c>
      <c r="E14" s="68"/>
      <c r="F14" s="108" t="s">
        <v>158</v>
      </c>
      <c r="G14" s="119" t="s">
        <v>30</v>
      </c>
      <c r="H14" s="34">
        <v>59.96</v>
      </c>
      <c r="I14" s="140"/>
      <c r="J14" s="136"/>
    </row>
    <row r="15" spans="2:10" ht="15.75">
      <c r="B15" s="70">
        <v>39332</v>
      </c>
      <c r="C15" s="33" t="s">
        <v>179</v>
      </c>
      <c r="D15" s="34">
        <v>64.29</v>
      </c>
      <c r="E15" s="68"/>
      <c r="F15" s="108" t="s">
        <v>158</v>
      </c>
      <c r="G15" s="119" t="s">
        <v>30</v>
      </c>
      <c r="H15" s="34">
        <v>64.29</v>
      </c>
      <c r="I15" s="140"/>
      <c r="J15" s="136"/>
    </row>
    <row r="16" spans="2:10" ht="15.75">
      <c r="B16" s="70">
        <v>39337</v>
      </c>
      <c r="C16" s="33" t="s">
        <v>157</v>
      </c>
      <c r="D16" s="34">
        <v>105.65</v>
      </c>
      <c r="E16" s="68"/>
      <c r="F16" s="108" t="s">
        <v>158</v>
      </c>
      <c r="G16" s="119" t="s">
        <v>31</v>
      </c>
      <c r="H16" s="34">
        <v>105.65</v>
      </c>
      <c r="I16" s="140"/>
      <c r="J16" s="136"/>
    </row>
    <row r="17" spans="2:10" ht="15.75">
      <c r="B17" s="70">
        <v>39339</v>
      </c>
      <c r="C17" s="33" t="s">
        <v>163</v>
      </c>
      <c r="D17" s="34">
        <v>44.61</v>
      </c>
      <c r="E17" s="68"/>
      <c r="F17" s="108" t="s">
        <v>158</v>
      </c>
      <c r="G17" s="119" t="s">
        <v>30</v>
      </c>
      <c r="H17" s="34">
        <v>44.61</v>
      </c>
      <c r="I17" s="140"/>
      <c r="J17" s="136"/>
    </row>
    <row r="18" spans="2:10" ht="15.75">
      <c r="B18" s="70">
        <v>39343</v>
      </c>
      <c r="C18" s="33" t="s">
        <v>159</v>
      </c>
      <c r="D18" s="34">
        <v>296.66</v>
      </c>
      <c r="E18" s="68"/>
      <c r="F18" s="108" t="s">
        <v>158</v>
      </c>
      <c r="G18" s="119" t="s">
        <v>31</v>
      </c>
      <c r="H18" s="34">
        <v>296.66</v>
      </c>
      <c r="I18" s="140"/>
      <c r="J18" s="136"/>
    </row>
    <row r="19" spans="2:10" ht="15.75">
      <c r="B19" s="70" t="s">
        <v>161</v>
      </c>
      <c r="C19" s="33" t="s">
        <v>162</v>
      </c>
      <c r="D19" s="34">
        <v>37.38</v>
      </c>
      <c r="E19" s="71"/>
      <c r="F19" s="109" t="s">
        <v>167</v>
      </c>
      <c r="G19" s="63" t="s">
        <v>31</v>
      </c>
      <c r="H19" s="34">
        <v>37.38</v>
      </c>
      <c r="I19" s="139"/>
      <c r="J19" s="136"/>
    </row>
    <row r="20" spans="2:10" ht="15.75">
      <c r="B20" s="70">
        <v>39343</v>
      </c>
      <c r="C20" s="33" t="s">
        <v>186</v>
      </c>
      <c r="D20" s="34">
        <v>334.39</v>
      </c>
      <c r="E20" s="68"/>
      <c r="F20" s="108" t="s">
        <v>187</v>
      </c>
      <c r="G20" s="63" t="s">
        <v>31</v>
      </c>
      <c r="H20" s="34">
        <v>334.39</v>
      </c>
      <c r="I20" s="139"/>
      <c r="J20" s="136"/>
    </row>
    <row r="21" spans="2:10" ht="15.75">
      <c r="B21" s="70">
        <v>39344</v>
      </c>
      <c r="C21" s="33" t="s">
        <v>160</v>
      </c>
      <c r="D21" s="34">
        <v>22.84</v>
      </c>
      <c r="E21" s="68"/>
      <c r="F21" s="108" t="s">
        <v>158</v>
      </c>
      <c r="G21" s="119" t="s">
        <v>31</v>
      </c>
      <c r="H21" s="34">
        <v>22.84</v>
      </c>
      <c r="I21" s="140"/>
      <c r="J21" s="136"/>
    </row>
    <row r="22" spans="2:10" ht="15.75">
      <c r="B22" s="75">
        <v>39346</v>
      </c>
      <c r="C22" s="76" t="s">
        <v>188</v>
      </c>
      <c r="D22" s="77">
        <v>620</v>
      </c>
      <c r="E22" s="243"/>
      <c r="F22" s="244" t="s">
        <v>189</v>
      </c>
      <c r="G22" s="120"/>
      <c r="H22" s="77"/>
      <c r="I22" s="129">
        <v>620</v>
      </c>
      <c r="J22" s="136"/>
    </row>
    <row r="23" spans="2:10" ht="15.75">
      <c r="B23" s="70">
        <v>39349</v>
      </c>
      <c r="C23" s="33" t="s">
        <v>190</v>
      </c>
      <c r="D23" s="34">
        <v>133.75</v>
      </c>
      <c r="E23" s="71"/>
      <c r="F23" s="109" t="s">
        <v>187</v>
      </c>
      <c r="G23" s="119" t="s">
        <v>31</v>
      </c>
      <c r="H23" s="34">
        <v>133.75</v>
      </c>
      <c r="I23" s="139"/>
      <c r="J23" s="136"/>
    </row>
    <row r="24" spans="2:10" ht="15.75">
      <c r="B24" s="75">
        <v>39352</v>
      </c>
      <c r="C24" s="76" t="s">
        <v>188</v>
      </c>
      <c r="D24" s="77">
        <v>340</v>
      </c>
      <c r="E24" s="71"/>
      <c r="F24" s="475" t="s">
        <v>189</v>
      </c>
      <c r="G24" s="119"/>
      <c r="H24" s="77"/>
      <c r="I24" s="141">
        <v>340</v>
      </c>
      <c r="J24" s="136"/>
    </row>
    <row r="25" spans="2:10" ht="15.75">
      <c r="B25" s="70">
        <v>39353</v>
      </c>
      <c r="C25" s="33" t="s">
        <v>194</v>
      </c>
      <c r="D25" s="34">
        <v>59.96</v>
      </c>
      <c r="E25" s="71"/>
      <c r="F25" s="475" t="s">
        <v>158</v>
      </c>
      <c r="G25" s="119" t="s">
        <v>31</v>
      </c>
      <c r="H25" s="34">
        <v>59.96</v>
      </c>
      <c r="I25" s="140"/>
      <c r="J25" s="136"/>
    </row>
    <row r="26" spans="2:10" ht="15.75">
      <c r="B26" s="70">
        <v>39355</v>
      </c>
      <c r="C26" s="33" t="s">
        <v>192</v>
      </c>
      <c r="D26" s="34">
        <v>45.69</v>
      </c>
      <c r="E26" s="68"/>
      <c r="F26" s="108" t="s">
        <v>158</v>
      </c>
      <c r="G26" s="119" t="s">
        <v>30</v>
      </c>
      <c r="H26" s="34">
        <v>45.69</v>
      </c>
      <c r="I26" s="140"/>
      <c r="J26" s="136"/>
    </row>
    <row r="27" spans="2:10" ht="15.75">
      <c r="B27" s="75">
        <v>39377</v>
      </c>
      <c r="C27" s="76" t="s">
        <v>262</v>
      </c>
      <c r="D27" s="34">
        <v>22.84</v>
      </c>
      <c r="E27" s="243"/>
      <c r="F27" s="244"/>
      <c r="G27" s="120" t="s">
        <v>31</v>
      </c>
      <c r="H27" s="77">
        <v>22.84</v>
      </c>
      <c r="I27" s="141"/>
      <c r="J27" s="136"/>
    </row>
    <row r="28" spans="2:9" ht="15.75">
      <c r="B28" s="70">
        <v>39393</v>
      </c>
      <c r="C28" s="33" t="s">
        <v>267</v>
      </c>
      <c r="D28" s="10"/>
      <c r="E28" s="125">
        <v>14.64</v>
      </c>
      <c r="F28" s="329" t="s">
        <v>268</v>
      </c>
      <c r="G28" s="119" t="s">
        <v>31</v>
      </c>
      <c r="H28" s="34">
        <v>14.64</v>
      </c>
      <c r="I28" s="11"/>
    </row>
    <row r="29" spans="2:9" ht="15.75">
      <c r="B29" s="75">
        <v>39399</v>
      </c>
      <c r="C29" s="76" t="s">
        <v>352</v>
      </c>
      <c r="D29" s="10"/>
      <c r="E29" s="252">
        <v>15.99</v>
      </c>
      <c r="F29" s="429" t="s">
        <v>353</v>
      </c>
      <c r="G29" s="119" t="s">
        <v>31</v>
      </c>
      <c r="H29" s="77">
        <v>15.99</v>
      </c>
      <c r="I29" s="230"/>
    </row>
    <row r="30" spans="2:9" ht="15.75">
      <c r="B30" s="75">
        <v>39454</v>
      </c>
      <c r="C30" s="76" t="s">
        <v>462</v>
      </c>
      <c r="D30" s="10"/>
      <c r="E30" s="252">
        <v>15.49</v>
      </c>
      <c r="F30" s="429" t="s">
        <v>463</v>
      </c>
      <c r="G30" s="119" t="s">
        <v>31</v>
      </c>
      <c r="H30" s="77">
        <f>E30</f>
        <v>15.49</v>
      </c>
      <c r="I30" s="230"/>
    </row>
    <row r="31" spans="2:9" ht="15.75">
      <c r="B31" s="75">
        <v>39454</v>
      </c>
      <c r="C31" s="76" t="s">
        <v>381</v>
      </c>
      <c r="D31" s="10"/>
      <c r="E31" s="252">
        <v>7.93</v>
      </c>
      <c r="F31" s="429" t="s">
        <v>382</v>
      </c>
      <c r="G31" s="119" t="s">
        <v>31</v>
      </c>
      <c r="H31" s="77">
        <v>7.93</v>
      </c>
      <c r="I31" s="230"/>
    </row>
    <row r="32" spans="2:9" ht="15.75">
      <c r="B32" s="75">
        <v>39493</v>
      </c>
      <c r="C32" s="76" t="s">
        <v>399</v>
      </c>
      <c r="D32" s="10"/>
      <c r="E32" s="252">
        <v>9.62</v>
      </c>
      <c r="F32" s="429" t="s">
        <v>400</v>
      </c>
      <c r="G32" s="119" t="s">
        <v>31</v>
      </c>
      <c r="H32" s="77">
        <v>9.62</v>
      </c>
      <c r="I32" s="230"/>
    </row>
    <row r="33" spans="2:9" ht="15.75">
      <c r="B33" s="75">
        <v>39496</v>
      </c>
      <c r="C33" s="76" t="s">
        <v>401</v>
      </c>
      <c r="D33" s="10"/>
      <c r="E33" s="252">
        <v>13.43</v>
      </c>
      <c r="F33" s="429" t="s">
        <v>400</v>
      </c>
      <c r="G33" s="119" t="s">
        <v>31</v>
      </c>
      <c r="H33" s="77">
        <v>13.43</v>
      </c>
      <c r="I33" s="230"/>
    </row>
    <row r="34" spans="2:9" ht="15.75">
      <c r="B34" s="75">
        <v>39506</v>
      </c>
      <c r="C34" s="76" t="s">
        <v>446</v>
      </c>
      <c r="D34" s="10"/>
      <c r="E34" s="125">
        <v>10.67</v>
      </c>
      <c r="F34" s="429" t="s">
        <v>447</v>
      </c>
      <c r="G34" s="119" t="s">
        <v>31</v>
      </c>
      <c r="H34" s="77">
        <v>10.67</v>
      </c>
      <c r="I34" s="230"/>
    </row>
    <row r="35" spans="2:9" ht="15.75">
      <c r="B35" s="75">
        <v>39515</v>
      </c>
      <c r="C35" s="76" t="s">
        <v>402</v>
      </c>
      <c r="D35" s="10"/>
      <c r="E35" s="125">
        <v>38.36</v>
      </c>
      <c r="F35" s="429" t="s">
        <v>403</v>
      </c>
      <c r="G35" s="119" t="s">
        <v>30</v>
      </c>
      <c r="H35" s="77">
        <v>38.36</v>
      </c>
      <c r="I35" s="230"/>
    </row>
    <row r="36" spans="2:9" ht="15.75">
      <c r="B36" s="75">
        <v>39529</v>
      </c>
      <c r="C36" s="76" t="s">
        <v>424</v>
      </c>
      <c r="D36" s="10"/>
      <c r="E36" s="125">
        <v>44.9</v>
      </c>
      <c r="F36" s="429" t="s">
        <v>425</v>
      </c>
      <c r="G36" s="119" t="s">
        <v>30</v>
      </c>
      <c r="H36" s="77">
        <f>E36</f>
        <v>44.9</v>
      </c>
      <c r="I36" s="230"/>
    </row>
    <row r="37" spans="2:9" ht="15.75">
      <c r="B37" s="75">
        <v>39546</v>
      </c>
      <c r="C37" s="33" t="s">
        <v>413</v>
      </c>
      <c r="D37" s="125">
        <v>54.41</v>
      </c>
      <c r="E37" s="10"/>
      <c r="F37" s="429" t="s">
        <v>414</v>
      </c>
      <c r="G37" s="119" t="s">
        <v>30</v>
      </c>
      <c r="H37" s="77">
        <f>D37</f>
        <v>54.41</v>
      </c>
      <c r="I37" s="230"/>
    </row>
    <row r="38" spans="2:9" ht="15.75">
      <c r="B38" s="75">
        <v>39555</v>
      </c>
      <c r="C38" s="33" t="s">
        <v>448</v>
      </c>
      <c r="D38" s="125">
        <v>15.8</v>
      </c>
      <c r="E38" s="10"/>
      <c r="F38" s="429" t="s">
        <v>382</v>
      </c>
      <c r="G38" s="119" t="s">
        <v>31</v>
      </c>
      <c r="H38" s="77">
        <f>D38</f>
        <v>15.8</v>
      </c>
      <c r="I38" s="230"/>
    </row>
    <row r="39" spans="2:9" ht="15.75">
      <c r="B39" s="75">
        <v>39555</v>
      </c>
      <c r="C39" s="76" t="s">
        <v>488</v>
      </c>
      <c r="D39" s="10"/>
      <c r="E39" s="125">
        <v>7.95</v>
      </c>
      <c r="F39" s="429" t="s">
        <v>447</v>
      </c>
      <c r="G39" s="119" t="s">
        <v>31</v>
      </c>
      <c r="H39" s="77">
        <f>E39</f>
        <v>7.95</v>
      </c>
      <c r="I39" s="230"/>
    </row>
    <row r="40" spans="2:9" ht="15.75">
      <c r="B40" s="75">
        <v>39563</v>
      </c>
      <c r="C40" s="76" t="s">
        <v>436</v>
      </c>
      <c r="D40" s="10"/>
      <c r="E40" s="601">
        <v>32.47</v>
      </c>
      <c r="F40" s="429" t="s">
        <v>437</v>
      </c>
      <c r="G40" s="119" t="s">
        <v>31</v>
      </c>
      <c r="H40" s="77">
        <f>E40</f>
        <v>32.47</v>
      </c>
      <c r="I40" s="230"/>
    </row>
    <row r="41" spans="2:9" ht="15.75">
      <c r="B41" s="75">
        <v>39564</v>
      </c>
      <c r="C41" s="76" t="s">
        <v>449</v>
      </c>
      <c r="D41" s="10"/>
      <c r="E41" s="252">
        <v>24.17</v>
      </c>
      <c r="F41" s="429" t="s">
        <v>400</v>
      </c>
      <c r="G41" s="119" t="s">
        <v>31</v>
      </c>
      <c r="H41" s="77">
        <f>E41</f>
        <v>24.17</v>
      </c>
      <c r="I41" s="230"/>
    </row>
    <row r="42" spans="2:9" ht="15.75">
      <c r="B42" s="75">
        <v>39585</v>
      </c>
      <c r="C42" s="76" t="s">
        <v>471</v>
      </c>
      <c r="D42" s="676">
        <v>113.18</v>
      </c>
      <c r="E42" s="252"/>
      <c r="F42" s="429" t="s">
        <v>472</v>
      </c>
      <c r="G42" s="119" t="s">
        <v>30</v>
      </c>
      <c r="H42" s="77">
        <f>D42</f>
        <v>113.18</v>
      </c>
      <c r="I42" s="230"/>
    </row>
    <row r="43" spans="2:9" ht="15.75">
      <c r="B43" s="75"/>
      <c r="C43" s="76"/>
      <c r="D43" s="10"/>
      <c r="E43" s="252"/>
      <c r="F43" s="429"/>
      <c r="G43" s="119"/>
      <c r="H43" s="77"/>
      <c r="I43" s="230"/>
    </row>
    <row r="44" spans="2:9" ht="15.75">
      <c r="B44" s="75"/>
      <c r="C44" s="76"/>
      <c r="D44" s="10"/>
      <c r="E44" s="252"/>
      <c r="F44" s="429"/>
      <c r="G44" s="119"/>
      <c r="H44" s="77"/>
      <c r="I44" s="230"/>
    </row>
    <row r="45" spans="2:10" ht="16.5" thickBot="1">
      <c r="B45" s="75"/>
      <c r="C45" s="76"/>
      <c r="D45" s="77"/>
      <c r="E45" s="78"/>
      <c r="F45" s="110"/>
      <c r="G45" s="34"/>
      <c r="H45" s="120"/>
      <c r="I45" s="141"/>
      <c r="J45" s="136"/>
    </row>
    <row r="46" spans="2:10" ht="16.5" thickBot="1">
      <c r="B46" s="235" t="s">
        <v>117</v>
      </c>
      <c r="C46" s="236"/>
      <c r="D46" s="240">
        <f>SUM(D4:D45)</f>
        <v>2776.05</v>
      </c>
      <c r="E46" s="239">
        <f>SUM(E4:E45)</f>
        <v>468.4600000000001</v>
      </c>
      <c r="F46" s="240">
        <f>SUM(D46+E46)</f>
        <v>3244.51</v>
      </c>
      <c r="G46" s="237"/>
      <c r="H46" s="240">
        <f>SUM(H4:H45)</f>
        <v>2284.5099999999998</v>
      </c>
      <c r="I46" s="238">
        <f>SUM(I4:I45)</f>
        <v>960</v>
      </c>
      <c r="J46" s="136"/>
    </row>
    <row r="47" ht="13.5" thickTop="1"/>
    <row r="49" spans="4:11" ht="15.75">
      <c r="D49" s="679">
        <f>SUM(D46:E46)</f>
        <v>3244.51</v>
      </c>
      <c r="H49" s="679">
        <f>SUM(H46:I46)</f>
        <v>3244.5099999999998</v>
      </c>
      <c r="K49" s="136"/>
    </row>
  </sheetData>
  <printOptions/>
  <pageMargins left="0.75" right="0.75" top="0.69" bottom="1" header="0.5" footer="0.5"/>
  <pageSetup fitToHeight="1" fitToWidth="1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B2:J25"/>
  <sheetViews>
    <sheetView workbookViewId="0" topLeftCell="A1">
      <selection activeCell="G24" sqref="G24"/>
    </sheetView>
  </sheetViews>
  <sheetFormatPr defaultColWidth="9.140625" defaultRowHeight="12.75"/>
  <cols>
    <col min="2" max="2" width="14.421875" style="0" customWidth="1"/>
    <col min="3" max="3" width="23.28125" style="0" customWidth="1"/>
    <col min="4" max="4" width="12.8515625" style="1" customWidth="1"/>
    <col min="5" max="5" width="25.00390625" style="0" customWidth="1"/>
    <col min="6" max="6" width="8.57421875" style="1" customWidth="1"/>
    <col min="7" max="8" width="12.57421875" style="1" customWidth="1"/>
    <col min="9" max="9" width="26.28125" style="0" customWidth="1"/>
  </cols>
  <sheetData>
    <row r="2" spans="2:6" ht="15.75" customHeight="1">
      <c r="B2" s="128" t="s">
        <v>300</v>
      </c>
      <c r="C2" s="128"/>
      <c r="D2" s="128"/>
      <c r="E2" s="128"/>
      <c r="F2" s="681"/>
    </row>
    <row r="3" spans="2:5" ht="13.5" thickBot="1">
      <c r="B3" s="1"/>
      <c r="E3" s="1"/>
    </row>
    <row r="4" spans="2:8" ht="17.25" thickBot="1" thickTop="1">
      <c r="B4" s="103" t="s">
        <v>18</v>
      </c>
      <c r="C4" s="104" t="s">
        <v>19</v>
      </c>
      <c r="D4" s="105" t="s">
        <v>20</v>
      </c>
      <c r="E4" s="106" t="s">
        <v>26</v>
      </c>
      <c r="F4" s="105" t="s">
        <v>27</v>
      </c>
      <c r="G4" s="107" t="s">
        <v>14</v>
      </c>
      <c r="H4" s="137" t="s">
        <v>28</v>
      </c>
    </row>
    <row r="5" spans="2:8" ht="15.75">
      <c r="B5" s="181">
        <v>38999</v>
      </c>
      <c r="C5" s="358" t="s">
        <v>95</v>
      </c>
      <c r="D5" s="183">
        <v>6341</v>
      </c>
      <c r="E5" s="182" t="s">
        <v>98</v>
      </c>
      <c r="F5" s="682"/>
      <c r="G5" s="183">
        <f>D5</f>
        <v>6341</v>
      </c>
      <c r="H5" s="660"/>
    </row>
    <row r="6" spans="2:8" ht="16.5" thickBot="1">
      <c r="B6" s="188">
        <v>39085</v>
      </c>
      <c r="C6" s="359" t="s">
        <v>52</v>
      </c>
      <c r="D6" s="189">
        <v>-252.5</v>
      </c>
      <c r="E6" s="190" t="s">
        <v>113</v>
      </c>
      <c r="F6" s="683"/>
      <c r="G6" s="189">
        <f>D6</f>
        <v>-252.5</v>
      </c>
      <c r="H6" s="661"/>
    </row>
    <row r="7" spans="2:8" ht="19.5" customHeight="1" thickBot="1">
      <c r="B7" s="722" t="s">
        <v>261</v>
      </c>
      <c r="C7" s="723"/>
      <c r="D7" s="194">
        <f>SUM(D5:D6)</f>
        <v>6088.5</v>
      </c>
      <c r="E7" s="196"/>
      <c r="F7" s="684"/>
      <c r="G7" s="194">
        <f>SUM(G5:G6)</f>
        <v>6088.5</v>
      </c>
      <c r="H7" s="662"/>
    </row>
    <row r="8" spans="2:8" ht="21.75" customHeight="1" thickBot="1">
      <c r="B8" s="131">
        <v>39223</v>
      </c>
      <c r="C8" s="360" t="s">
        <v>97</v>
      </c>
      <c r="D8" s="191">
        <v>1493</v>
      </c>
      <c r="E8" s="192" t="s">
        <v>99</v>
      </c>
      <c r="F8" s="210"/>
      <c r="G8" s="191">
        <f>D8</f>
        <v>1493</v>
      </c>
      <c r="H8" s="663"/>
    </row>
    <row r="9" spans="2:8" ht="23.25" customHeight="1" thickBot="1">
      <c r="B9" s="720" t="s">
        <v>248</v>
      </c>
      <c r="C9" s="721"/>
      <c r="D9" s="309"/>
      <c r="E9" s="310"/>
      <c r="F9" s="248"/>
      <c r="G9" s="309"/>
      <c r="H9" s="205"/>
    </row>
    <row r="10" spans="2:8" ht="15.75">
      <c r="B10" s="364">
        <v>39357</v>
      </c>
      <c r="C10" s="82" t="s">
        <v>249</v>
      </c>
      <c r="D10" s="217">
        <v>4500</v>
      </c>
      <c r="E10" s="365" t="s">
        <v>250</v>
      </c>
      <c r="F10" s="65"/>
      <c r="G10" s="217">
        <v>4500</v>
      </c>
      <c r="H10" s="101"/>
    </row>
    <row r="11" spans="2:10" ht="16.5" thickBot="1">
      <c r="B11" s="213">
        <v>39592</v>
      </c>
      <c r="C11" s="48" t="s">
        <v>499</v>
      </c>
      <c r="D11" s="220">
        <v>149.71</v>
      </c>
      <c r="E11" s="366" t="s">
        <v>500</v>
      </c>
      <c r="F11" s="144" t="s">
        <v>30</v>
      </c>
      <c r="G11" s="220">
        <f>D11</f>
        <v>149.71</v>
      </c>
      <c r="H11" s="664"/>
      <c r="J11" s="363"/>
    </row>
    <row r="12" spans="2:8" ht="15.75">
      <c r="B12" s="729" t="s">
        <v>501</v>
      </c>
      <c r="C12" s="693"/>
      <c r="D12" s="191">
        <f>SUM(D10:D11)</f>
        <v>4649.71</v>
      </c>
      <c r="E12" s="192"/>
      <c r="F12" s="210"/>
      <c r="G12" s="191">
        <f>SUM(G10:G11)</f>
        <v>4649.71</v>
      </c>
      <c r="H12" s="663"/>
    </row>
    <row r="13" spans="2:10" ht="16.5" thickBot="1">
      <c r="B13" s="688"/>
      <c r="C13" s="689"/>
      <c r="D13" s="690"/>
      <c r="E13" s="691"/>
      <c r="F13" s="692"/>
      <c r="G13" s="690"/>
      <c r="H13" s="680"/>
      <c r="J13" s="363"/>
    </row>
    <row r="14" spans="2:8" ht="18.75" customHeight="1" thickBot="1">
      <c r="B14" s="724" t="s">
        <v>301</v>
      </c>
      <c r="C14" s="725"/>
      <c r="D14" s="725"/>
      <c r="E14" s="725"/>
      <c r="F14" s="725"/>
      <c r="G14" s="725"/>
      <c r="H14" s="726"/>
    </row>
    <row r="15" spans="2:8" ht="21.75" customHeight="1">
      <c r="B15" s="443">
        <v>39394</v>
      </c>
      <c r="C15" s="445" t="s">
        <v>96</v>
      </c>
      <c r="D15" s="446">
        <v>7000</v>
      </c>
      <c r="E15" s="444" t="s">
        <v>360</v>
      </c>
      <c r="F15" s="685"/>
      <c r="G15" s="446">
        <f>D15</f>
        <v>7000</v>
      </c>
      <c r="H15" s="665"/>
    </row>
    <row r="16" spans="2:8" ht="16.5" customHeight="1">
      <c r="B16" s="439">
        <v>39404</v>
      </c>
      <c r="C16" s="440" t="s">
        <v>358</v>
      </c>
      <c r="D16" s="441">
        <v>12.64</v>
      </c>
      <c r="E16" s="440" t="s">
        <v>359</v>
      </c>
      <c r="F16" s="442" t="s">
        <v>30</v>
      </c>
      <c r="G16" s="441">
        <v>12.64</v>
      </c>
      <c r="H16" s="666"/>
    </row>
    <row r="17" spans="2:8" ht="16.5" customHeight="1">
      <c r="B17" s="434">
        <v>39585</v>
      </c>
      <c r="C17" s="435" t="s">
        <v>458</v>
      </c>
      <c r="D17" s="437">
        <v>500</v>
      </c>
      <c r="E17" s="435" t="s">
        <v>459</v>
      </c>
      <c r="F17" s="436"/>
      <c r="G17" s="437"/>
      <c r="H17" s="667">
        <v>500</v>
      </c>
    </row>
    <row r="18" spans="2:8" ht="16.5" customHeight="1">
      <c r="B18" s="434">
        <v>39590</v>
      </c>
      <c r="C18" s="435" t="s">
        <v>491</v>
      </c>
      <c r="D18" s="437">
        <v>169.06</v>
      </c>
      <c r="E18" s="435" t="s">
        <v>492</v>
      </c>
      <c r="F18" s="436"/>
      <c r="G18" s="437"/>
      <c r="H18" s="667">
        <f>D18</f>
        <v>169.06</v>
      </c>
    </row>
    <row r="19" spans="2:8" ht="16.5" customHeight="1">
      <c r="B19" s="434">
        <v>39590</v>
      </c>
      <c r="C19" s="435" t="s">
        <v>491</v>
      </c>
      <c r="D19" s="437">
        <v>42.8</v>
      </c>
      <c r="E19" s="435" t="s">
        <v>493</v>
      </c>
      <c r="F19" s="436"/>
      <c r="G19" s="437"/>
      <c r="H19" s="667">
        <f>D19</f>
        <v>42.8</v>
      </c>
    </row>
    <row r="20" spans="2:8" ht="16.5" customHeight="1">
      <c r="B20" s="434"/>
      <c r="C20" s="435"/>
      <c r="D20" s="437"/>
      <c r="E20" s="435"/>
      <c r="F20" s="436"/>
      <c r="G20" s="437"/>
      <c r="H20" s="667"/>
    </row>
    <row r="21" spans="2:8" ht="16.5" customHeight="1">
      <c r="B21" s="434"/>
      <c r="C21" s="435"/>
      <c r="D21" s="437"/>
      <c r="E21" s="435"/>
      <c r="F21" s="436"/>
      <c r="G21" s="437"/>
      <c r="H21" s="667"/>
    </row>
    <row r="22" spans="2:8" ht="16.5" customHeight="1">
      <c r="B22" s="434"/>
      <c r="C22" s="435"/>
      <c r="D22" s="437"/>
      <c r="E22" s="435"/>
      <c r="F22" s="436"/>
      <c r="G22" s="437"/>
      <c r="H22" s="667"/>
    </row>
    <row r="23" spans="2:8" ht="16.5" thickBot="1">
      <c r="B23" s="727" t="s">
        <v>357</v>
      </c>
      <c r="C23" s="728"/>
      <c r="D23" s="438">
        <f>SUM(D15:D22)</f>
        <v>7724.500000000001</v>
      </c>
      <c r="E23" s="431"/>
      <c r="F23" s="686"/>
      <c r="G23" s="438">
        <f>SUM(G15:G22)</f>
        <v>7012.64</v>
      </c>
      <c r="H23" s="668">
        <f>SUM(H17:H22)</f>
        <v>711.8599999999999</v>
      </c>
    </row>
    <row r="24" spans="2:8" ht="15.75">
      <c r="B24" s="115" t="s">
        <v>25</v>
      </c>
      <c r="C24" s="116"/>
      <c r="D24" s="184">
        <f>SUM(D7:D23)</f>
        <v>32329.92</v>
      </c>
      <c r="E24" s="185"/>
      <c r="F24" s="687"/>
      <c r="G24" s="186">
        <f>SUM(G7:G23)</f>
        <v>30906.199999999997</v>
      </c>
      <c r="H24" s="669"/>
    </row>
    <row r="25" spans="2:8" ht="9" customHeight="1" thickBot="1">
      <c r="B25" s="361"/>
      <c r="C25" s="362"/>
      <c r="D25" s="121"/>
      <c r="E25" s="117"/>
      <c r="F25" s="121"/>
      <c r="G25" s="187"/>
      <c r="H25" s="670"/>
    </row>
    <row r="26" ht="13.5" thickTop="1"/>
  </sheetData>
  <mergeCells count="5">
    <mergeCell ref="B9:C9"/>
    <mergeCell ref="B7:C7"/>
    <mergeCell ref="B14:H14"/>
    <mergeCell ref="B23:C23"/>
    <mergeCell ref="B12:C12"/>
  </mergeCells>
  <printOptions/>
  <pageMargins left="0.75" right="0.75" top="1" bottom="1" header="0.5" footer="0.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I55"/>
  <sheetViews>
    <sheetView workbookViewId="0" topLeftCell="A25">
      <selection activeCell="H51" sqref="H51"/>
    </sheetView>
  </sheetViews>
  <sheetFormatPr defaultColWidth="9.140625" defaultRowHeight="12.75"/>
  <cols>
    <col min="1" max="1" width="3.8515625" style="0" customWidth="1"/>
    <col min="2" max="2" width="15.28125" style="0" customWidth="1"/>
    <col min="3" max="3" width="30.28125" style="0" customWidth="1"/>
    <col min="4" max="4" width="12.00390625" style="0" customWidth="1"/>
    <col min="5" max="5" width="35.140625" style="523" customWidth="1"/>
    <col min="6" max="6" width="9.00390625" style="1" customWidth="1"/>
    <col min="7" max="7" width="11.57421875" style="0" customWidth="1"/>
    <col min="8" max="9" width="11.28125" style="1" customWidth="1"/>
  </cols>
  <sheetData>
    <row r="2" spans="2:7" ht="15" customHeight="1">
      <c r="B2" s="1"/>
      <c r="C2" s="102" t="s">
        <v>302</v>
      </c>
      <c r="D2" s="26"/>
      <c r="E2" s="505"/>
      <c r="G2" s="1"/>
    </row>
    <row r="3" spans="2:7" ht="6.75" customHeight="1" thickBot="1">
      <c r="B3" s="1"/>
      <c r="D3" s="1"/>
      <c r="E3" s="505"/>
      <c r="G3" s="1"/>
    </row>
    <row r="4" spans="2:9" ht="17.25" thickBot="1" thickTop="1">
      <c r="B4" s="103" t="s">
        <v>18</v>
      </c>
      <c r="C4" s="104" t="s">
        <v>19</v>
      </c>
      <c r="D4" s="105" t="s">
        <v>20</v>
      </c>
      <c r="E4" s="506" t="s">
        <v>26</v>
      </c>
      <c r="F4" s="105" t="s">
        <v>27</v>
      </c>
      <c r="G4" s="107" t="s">
        <v>14</v>
      </c>
      <c r="H4" s="137" t="s">
        <v>28</v>
      </c>
      <c r="I4" s="133"/>
    </row>
    <row r="5" spans="2:9" ht="16.5" thickBot="1">
      <c r="B5" s="247"/>
      <c r="C5" s="694" t="s">
        <v>118</v>
      </c>
      <c r="D5" s="694"/>
      <c r="E5" s="507"/>
      <c r="F5" s="248"/>
      <c r="G5" s="206"/>
      <c r="H5" s="207"/>
      <c r="I5" s="136"/>
    </row>
    <row r="6" spans="2:9" ht="15.75">
      <c r="B6" s="62">
        <v>39387</v>
      </c>
      <c r="C6" s="63" t="s">
        <v>122</v>
      </c>
      <c r="E6" s="508" t="s">
        <v>216</v>
      </c>
      <c r="F6" s="124">
        <v>500</v>
      </c>
      <c r="G6" s="368"/>
      <c r="H6" s="139"/>
      <c r="I6" s="136"/>
    </row>
    <row r="7" spans="2:9" ht="15.75">
      <c r="B7" s="70">
        <v>39069</v>
      </c>
      <c r="C7" s="33" t="s">
        <v>119</v>
      </c>
      <c r="D7" s="142"/>
      <c r="E7" s="509" t="s">
        <v>120</v>
      </c>
      <c r="F7" s="119"/>
      <c r="G7" s="369"/>
      <c r="H7" s="140"/>
      <c r="I7" s="136"/>
    </row>
    <row r="8" spans="2:9" ht="15.75">
      <c r="B8" s="70">
        <v>39142</v>
      </c>
      <c r="C8" s="33" t="s">
        <v>119</v>
      </c>
      <c r="D8" s="34">
        <v>2500</v>
      </c>
      <c r="E8" s="509"/>
      <c r="F8" s="119"/>
      <c r="G8" s="369"/>
      <c r="H8" s="140">
        <v>2500</v>
      </c>
      <c r="I8" s="136"/>
    </row>
    <row r="9" spans="2:9" ht="15.75">
      <c r="B9" s="70">
        <v>39203</v>
      </c>
      <c r="C9" s="33" t="s">
        <v>119</v>
      </c>
      <c r="D9" s="34">
        <v>2000</v>
      </c>
      <c r="E9" s="509"/>
      <c r="F9" s="119"/>
      <c r="G9" s="369"/>
      <c r="H9" s="140">
        <v>2000</v>
      </c>
      <c r="I9" s="136"/>
    </row>
    <row r="10" spans="2:9" ht="15.75">
      <c r="B10" s="70">
        <v>39271</v>
      </c>
      <c r="C10" s="33" t="s">
        <v>274</v>
      </c>
      <c r="D10" s="34">
        <v>60.31</v>
      </c>
      <c r="E10" s="510" t="s">
        <v>275</v>
      </c>
      <c r="F10" s="63" t="s">
        <v>30</v>
      </c>
      <c r="G10" s="34">
        <f>D10</f>
        <v>60.31</v>
      </c>
      <c r="H10" s="143"/>
      <c r="I10"/>
    </row>
    <row r="11" spans="2:9" ht="15.75">
      <c r="B11" s="70">
        <v>39360</v>
      </c>
      <c r="C11" s="33" t="s">
        <v>200</v>
      </c>
      <c r="D11" s="34">
        <v>2705</v>
      </c>
      <c r="E11" s="509" t="s">
        <v>201</v>
      </c>
      <c r="F11" s="119"/>
      <c r="G11" s="369"/>
      <c r="H11" s="140">
        <v>2705</v>
      </c>
      <c r="I11" s="136"/>
    </row>
    <row r="12" spans="2:9" ht="15.75">
      <c r="B12" s="131">
        <v>39396</v>
      </c>
      <c r="C12" s="134" t="s">
        <v>282</v>
      </c>
      <c r="D12" s="245">
        <v>12</v>
      </c>
      <c r="E12" s="602" t="s">
        <v>284</v>
      </c>
      <c r="F12" s="63" t="s">
        <v>30</v>
      </c>
      <c r="G12" s="245">
        <v>12</v>
      </c>
      <c r="H12" s="367"/>
      <c r="I12"/>
    </row>
    <row r="13" spans="2:9" ht="15.75">
      <c r="B13" s="75">
        <v>39406</v>
      </c>
      <c r="C13" s="76" t="s">
        <v>361</v>
      </c>
      <c r="D13" s="77">
        <v>231.24</v>
      </c>
      <c r="E13" s="511" t="s">
        <v>362</v>
      </c>
      <c r="F13" s="120" t="s">
        <v>30</v>
      </c>
      <c r="G13" s="370">
        <v>231.24</v>
      </c>
      <c r="H13" s="141"/>
      <c r="I13" s="136"/>
    </row>
    <row r="14" spans="2:9" ht="15.75">
      <c r="B14" s="75">
        <v>39406</v>
      </c>
      <c r="C14" s="76" t="s">
        <v>450</v>
      </c>
      <c r="D14" s="77">
        <v>38.97</v>
      </c>
      <c r="E14" s="511" t="s">
        <v>451</v>
      </c>
      <c r="F14" s="120" t="s">
        <v>30</v>
      </c>
      <c r="G14" s="370">
        <f>D14</f>
        <v>38.97</v>
      </c>
      <c r="H14" s="141"/>
      <c r="I14" s="136"/>
    </row>
    <row r="15" spans="2:9" ht="16.5" thickBot="1">
      <c r="B15" s="213">
        <v>39585</v>
      </c>
      <c r="C15" s="48" t="s">
        <v>460</v>
      </c>
      <c r="D15" s="49">
        <v>53.63</v>
      </c>
      <c r="E15" s="513" t="s">
        <v>461</v>
      </c>
      <c r="F15" s="144" t="s">
        <v>30</v>
      </c>
      <c r="G15" s="371">
        <f>D15</f>
        <v>53.63</v>
      </c>
      <c r="H15" s="145"/>
      <c r="I15" s="136"/>
    </row>
    <row r="16" spans="2:9" ht="15.75">
      <c r="B16" s="81" t="s">
        <v>121</v>
      </c>
      <c r="C16" s="50"/>
      <c r="D16" s="83">
        <f>SUM(D6:D15)</f>
        <v>7601.150000000001</v>
      </c>
      <c r="E16" s="514"/>
      <c r="F16" s="132"/>
      <c r="G16" s="372">
        <f>SUM(G6:G15)</f>
        <v>396.15</v>
      </c>
      <c r="H16" s="197">
        <f>SUM(H6:H15)</f>
        <v>7205</v>
      </c>
      <c r="I16" s="136"/>
    </row>
    <row r="17" spans="2:9" ht="12" customHeight="1" thickBot="1">
      <c r="B17" s="146"/>
      <c r="C17" s="76"/>
      <c r="D17" s="77"/>
      <c r="E17" s="515"/>
      <c r="F17" s="120"/>
      <c r="G17" s="370"/>
      <c r="H17" s="141"/>
      <c r="I17" s="136"/>
    </row>
    <row r="18" spans="2:9" ht="15" customHeight="1" thickBot="1">
      <c r="B18" s="247"/>
      <c r="C18" s="249" t="s">
        <v>195</v>
      </c>
      <c r="D18" s="206"/>
      <c r="E18" s="507"/>
      <c r="F18" s="248"/>
      <c r="G18" s="373"/>
      <c r="H18" s="207"/>
      <c r="I18" s="136"/>
    </row>
    <row r="19" spans="2:9" ht="33" customHeight="1">
      <c r="B19" s="298">
        <v>39357</v>
      </c>
      <c r="C19" s="299" t="s">
        <v>196</v>
      </c>
      <c r="D19" s="524">
        <v>189</v>
      </c>
      <c r="E19" s="276" t="s">
        <v>199</v>
      </c>
      <c r="F19" s="300" t="s">
        <v>30</v>
      </c>
      <c r="G19" s="374">
        <v>189</v>
      </c>
      <c r="H19" s="285"/>
      <c r="I19" s="136"/>
    </row>
    <row r="20" spans="2:9" ht="18" customHeight="1">
      <c r="B20" s="75">
        <v>39358</v>
      </c>
      <c r="C20" s="76" t="s">
        <v>208</v>
      </c>
      <c r="D20" s="77">
        <v>26.46</v>
      </c>
      <c r="E20" s="511" t="s">
        <v>234</v>
      </c>
      <c r="F20" s="120" t="s">
        <v>30</v>
      </c>
      <c r="G20" s="77">
        <v>26.46</v>
      </c>
      <c r="H20" s="141"/>
      <c r="I20" s="136"/>
    </row>
    <row r="21" spans="2:9" ht="18" customHeight="1">
      <c r="B21" s="70">
        <v>39374</v>
      </c>
      <c r="C21" s="33" t="s">
        <v>219</v>
      </c>
      <c r="D21" s="34">
        <v>53.86</v>
      </c>
      <c r="E21" s="509" t="s">
        <v>233</v>
      </c>
      <c r="F21" s="119" t="s">
        <v>30</v>
      </c>
      <c r="G21" s="34">
        <v>53.86</v>
      </c>
      <c r="H21" s="140"/>
      <c r="I21" s="136"/>
    </row>
    <row r="22" spans="2:9" ht="18" customHeight="1">
      <c r="B22" s="131">
        <v>39375</v>
      </c>
      <c r="C22" s="134" t="s">
        <v>220</v>
      </c>
      <c r="D22" s="245">
        <v>93.63</v>
      </c>
      <c r="E22" s="516" t="s">
        <v>221</v>
      </c>
      <c r="F22" s="210" t="s">
        <v>30</v>
      </c>
      <c r="G22" s="245">
        <v>93.63</v>
      </c>
      <c r="H22" s="246"/>
      <c r="I22" s="136"/>
    </row>
    <row r="23" spans="2:9" ht="18" customHeight="1">
      <c r="B23" s="70">
        <v>39377</v>
      </c>
      <c r="C23" s="35" t="s">
        <v>239</v>
      </c>
      <c r="D23" s="71">
        <v>10.07</v>
      </c>
      <c r="E23" s="517" t="s">
        <v>241</v>
      </c>
      <c r="F23" s="119" t="s">
        <v>30</v>
      </c>
      <c r="G23" s="34">
        <v>10.7</v>
      </c>
      <c r="H23" s="140"/>
      <c r="I23" s="136"/>
    </row>
    <row r="24" spans="2:9" ht="18" customHeight="1">
      <c r="B24" s="75">
        <v>39382</v>
      </c>
      <c r="C24" s="302" t="s">
        <v>244</v>
      </c>
      <c r="D24" s="78">
        <v>231.49</v>
      </c>
      <c r="E24" s="511" t="s">
        <v>245</v>
      </c>
      <c r="F24" s="303" t="s">
        <v>30</v>
      </c>
      <c r="G24" s="77">
        <v>231.49</v>
      </c>
      <c r="H24" s="141"/>
      <c r="I24" s="136"/>
    </row>
    <row r="25" spans="2:9" ht="18" customHeight="1">
      <c r="B25" s="75">
        <v>39388</v>
      </c>
      <c r="C25" s="302" t="s">
        <v>251</v>
      </c>
      <c r="D25" s="78">
        <v>620.93</v>
      </c>
      <c r="E25" s="511" t="s">
        <v>252</v>
      </c>
      <c r="F25" s="303" t="s">
        <v>30</v>
      </c>
      <c r="G25" s="77">
        <v>620.93</v>
      </c>
      <c r="H25" s="141"/>
      <c r="I25" s="136"/>
    </row>
    <row r="26" spans="2:9" ht="18" customHeight="1">
      <c r="B26" s="75">
        <v>39760</v>
      </c>
      <c r="C26" s="302" t="s">
        <v>391</v>
      </c>
      <c r="D26" s="78">
        <v>15</v>
      </c>
      <c r="E26" s="511" t="s">
        <v>395</v>
      </c>
      <c r="F26" s="303" t="s">
        <v>30</v>
      </c>
      <c r="G26" s="77">
        <v>15</v>
      </c>
      <c r="H26" s="141"/>
      <c r="I26" s="136"/>
    </row>
    <row r="27" spans="2:9" ht="18" customHeight="1">
      <c r="B27" s="75">
        <v>39471</v>
      </c>
      <c r="C27" s="302" t="s">
        <v>394</v>
      </c>
      <c r="D27" s="78">
        <v>11.22</v>
      </c>
      <c r="E27" s="511" t="s">
        <v>396</v>
      </c>
      <c r="F27" s="303" t="s">
        <v>30</v>
      </c>
      <c r="G27" s="77">
        <v>11.22</v>
      </c>
      <c r="H27" s="141"/>
      <c r="I27" s="136"/>
    </row>
    <row r="28" spans="2:9" ht="18" customHeight="1">
      <c r="B28" s="70">
        <v>39523</v>
      </c>
      <c r="C28" s="35" t="s">
        <v>404</v>
      </c>
      <c r="D28" s="71">
        <v>41.51</v>
      </c>
      <c r="E28" s="517" t="s">
        <v>379</v>
      </c>
      <c r="F28" s="119" t="s">
        <v>30</v>
      </c>
      <c r="G28" s="34">
        <v>41.51</v>
      </c>
      <c r="H28" s="140"/>
      <c r="I28" s="136"/>
    </row>
    <row r="29" spans="2:9" ht="18" customHeight="1">
      <c r="B29" s="75">
        <v>39561</v>
      </c>
      <c r="C29" s="302" t="s">
        <v>428</v>
      </c>
      <c r="D29" s="78">
        <v>61.38</v>
      </c>
      <c r="E29" s="511" t="s">
        <v>429</v>
      </c>
      <c r="F29" s="303" t="s">
        <v>30</v>
      </c>
      <c r="G29" s="77">
        <f>D29</f>
        <v>61.38</v>
      </c>
      <c r="H29" s="141"/>
      <c r="I29" s="136"/>
    </row>
    <row r="30" spans="2:9" ht="18" customHeight="1">
      <c r="B30" s="75">
        <v>39562</v>
      </c>
      <c r="C30" s="302" t="s">
        <v>431</v>
      </c>
      <c r="D30" s="78">
        <v>920.63</v>
      </c>
      <c r="E30" s="511" t="s">
        <v>430</v>
      </c>
      <c r="F30" s="303" t="s">
        <v>30</v>
      </c>
      <c r="G30" s="77">
        <f>D30</f>
        <v>920.63</v>
      </c>
      <c r="H30" s="141"/>
      <c r="I30" s="136"/>
    </row>
    <row r="31" spans="2:9" ht="18" customHeight="1">
      <c r="B31" s="75"/>
      <c r="C31" s="302"/>
      <c r="D31" s="78"/>
      <c r="E31" s="511"/>
      <c r="F31" s="303"/>
      <c r="G31" s="77"/>
      <c r="H31" s="141"/>
      <c r="I31" s="136"/>
    </row>
    <row r="32" spans="2:9" ht="18" customHeight="1" thickBot="1">
      <c r="B32" s="213"/>
      <c r="C32" s="214"/>
      <c r="D32" s="49"/>
      <c r="E32" s="513"/>
      <c r="F32" s="301"/>
      <c r="G32" s="49"/>
      <c r="H32" s="145"/>
      <c r="I32" s="136"/>
    </row>
    <row r="33" spans="2:9" ht="15" customHeight="1">
      <c r="B33" s="255" t="s">
        <v>209</v>
      </c>
      <c r="C33" s="50"/>
      <c r="D33" s="83">
        <f>SUM(D19:D32)</f>
        <v>2275.1800000000003</v>
      </c>
      <c r="E33" s="518"/>
      <c r="F33" s="65"/>
      <c r="G33" s="372">
        <f>SUM(G19:G32)</f>
        <v>2275.81</v>
      </c>
      <c r="H33" s="256"/>
      <c r="I33" s="136"/>
    </row>
    <row r="34" spans="2:9" ht="15" customHeight="1" thickBot="1">
      <c r="B34" s="449"/>
      <c r="C34" s="134"/>
      <c r="D34" s="211"/>
      <c r="E34" s="519"/>
      <c r="F34" s="210"/>
      <c r="G34" s="450"/>
      <c r="H34" s="246"/>
      <c r="I34" s="136"/>
    </row>
    <row r="35" spans="2:9" ht="17.25" customHeight="1" thickBot="1">
      <c r="B35" s="720" t="s">
        <v>371</v>
      </c>
      <c r="C35" s="721"/>
      <c r="D35" s="721"/>
      <c r="E35" s="721"/>
      <c r="F35" s="721"/>
      <c r="G35" s="721"/>
      <c r="H35" s="695"/>
      <c r="I35" s="136"/>
    </row>
    <row r="36" spans="2:9" ht="15.75">
      <c r="B36" s="75">
        <v>39437</v>
      </c>
      <c r="C36" s="76" t="s">
        <v>369</v>
      </c>
      <c r="D36" s="77">
        <v>42.8</v>
      </c>
      <c r="E36" s="511" t="s">
        <v>370</v>
      </c>
      <c r="F36" s="120"/>
      <c r="G36" s="370"/>
      <c r="H36" s="73">
        <f>D36</f>
        <v>42.8</v>
      </c>
      <c r="I36" s="136"/>
    </row>
    <row r="37" spans="2:9" ht="15.75">
      <c r="B37" s="75">
        <v>39452</v>
      </c>
      <c r="C37" s="76" t="s">
        <v>377</v>
      </c>
      <c r="D37" s="77">
        <v>43.45</v>
      </c>
      <c r="E37" s="511" t="s">
        <v>379</v>
      </c>
      <c r="F37" s="120" t="s">
        <v>30</v>
      </c>
      <c r="G37" s="370">
        <f>D37</f>
        <v>43.45</v>
      </c>
      <c r="H37" s="141"/>
      <c r="I37" s="136"/>
    </row>
    <row r="38" spans="2:9" ht="15.75">
      <c r="B38" s="75">
        <v>39454</v>
      </c>
      <c r="C38" s="76" t="s">
        <v>378</v>
      </c>
      <c r="D38" s="77">
        <v>80.88</v>
      </c>
      <c r="E38" s="511" t="s">
        <v>383</v>
      </c>
      <c r="F38" s="120" t="s">
        <v>30</v>
      </c>
      <c r="G38" s="370">
        <f>D38</f>
        <v>80.88</v>
      </c>
      <c r="H38" s="141"/>
      <c r="I38" s="136"/>
    </row>
    <row r="39" spans="2:9" ht="15.75">
      <c r="B39" s="70">
        <v>39456</v>
      </c>
      <c r="C39" s="33" t="s">
        <v>384</v>
      </c>
      <c r="D39" s="34">
        <v>49.52</v>
      </c>
      <c r="E39" s="517" t="s">
        <v>383</v>
      </c>
      <c r="F39" s="119" t="s">
        <v>30</v>
      </c>
      <c r="G39" s="34">
        <f>D39</f>
        <v>49.52</v>
      </c>
      <c r="H39" s="129"/>
      <c r="I39" s="136"/>
    </row>
    <row r="40" spans="2:9" ht="18" customHeight="1">
      <c r="B40" s="131">
        <v>39458</v>
      </c>
      <c r="C40" s="134" t="s">
        <v>397</v>
      </c>
      <c r="D40" s="245">
        <v>2375</v>
      </c>
      <c r="E40" s="516" t="s">
        <v>441</v>
      </c>
      <c r="F40" s="210"/>
      <c r="G40" s="451"/>
      <c r="H40" s="246">
        <f>D40</f>
        <v>2375</v>
      </c>
      <c r="I40" s="136"/>
    </row>
    <row r="41" spans="2:9" ht="21" customHeight="1">
      <c r="B41" s="75">
        <v>39523</v>
      </c>
      <c r="C41" s="76" t="s">
        <v>438</v>
      </c>
      <c r="D41" s="77">
        <v>127.22</v>
      </c>
      <c r="E41" s="511" t="s">
        <v>439</v>
      </c>
      <c r="F41" s="120" t="s">
        <v>30</v>
      </c>
      <c r="G41" s="17">
        <f>D41</f>
        <v>127.22</v>
      </c>
      <c r="H41" s="456"/>
      <c r="I41" s="136"/>
    </row>
    <row r="42" spans="2:9" ht="21" customHeight="1">
      <c r="B42" s="75">
        <v>39537</v>
      </c>
      <c r="C42" s="76" t="s">
        <v>409</v>
      </c>
      <c r="D42" s="77">
        <v>50</v>
      </c>
      <c r="E42" s="511" t="s">
        <v>410</v>
      </c>
      <c r="F42" s="120" t="s">
        <v>30</v>
      </c>
      <c r="G42" s="17">
        <v>50</v>
      </c>
      <c r="H42" s="456"/>
      <c r="I42" s="136"/>
    </row>
    <row r="43" spans="2:9" ht="21" customHeight="1">
      <c r="B43" s="75">
        <v>39541</v>
      </c>
      <c r="C43" s="76" t="s">
        <v>412</v>
      </c>
      <c r="D43" s="77">
        <v>27.82</v>
      </c>
      <c r="E43" s="511" t="s">
        <v>440</v>
      </c>
      <c r="F43" s="120" t="s">
        <v>30</v>
      </c>
      <c r="G43" s="375">
        <f>D43</f>
        <v>27.82</v>
      </c>
      <c r="H43" s="530"/>
      <c r="I43" s="136"/>
    </row>
    <row r="44" spans="2:9" ht="21" customHeight="1">
      <c r="B44" s="75">
        <v>39557</v>
      </c>
      <c r="C44" s="76" t="s">
        <v>426</v>
      </c>
      <c r="D44" s="77">
        <v>41.41</v>
      </c>
      <c r="E44" s="511" t="s">
        <v>427</v>
      </c>
      <c r="F44" s="120" t="s">
        <v>30</v>
      </c>
      <c r="G44" s="17">
        <f>D44</f>
        <v>41.41</v>
      </c>
      <c r="H44" s="456"/>
      <c r="I44" s="136"/>
    </row>
    <row r="45" spans="2:9" ht="21" customHeight="1">
      <c r="B45" s="75">
        <v>39565</v>
      </c>
      <c r="C45" s="76" t="s">
        <v>452</v>
      </c>
      <c r="D45" s="77">
        <v>18.48</v>
      </c>
      <c r="E45" s="511" t="s">
        <v>427</v>
      </c>
      <c r="F45" s="120" t="s">
        <v>30</v>
      </c>
      <c r="G45" s="17">
        <f>D45</f>
        <v>18.48</v>
      </c>
      <c r="H45" s="456"/>
      <c r="I45" s="136"/>
    </row>
    <row r="46" spans="2:9" ht="21" customHeight="1">
      <c r="B46" s="75">
        <v>39566</v>
      </c>
      <c r="C46" s="76" t="s">
        <v>468</v>
      </c>
      <c r="D46" s="77">
        <v>24.25</v>
      </c>
      <c r="E46" s="511" t="s">
        <v>427</v>
      </c>
      <c r="F46" s="120" t="s">
        <v>30</v>
      </c>
      <c r="G46" s="17">
        <f>D46</f>
        <v>24.25</v>
      </c>
      <c r="H46" s="456"/>
      <c r="I46" s="136"/>
    </row>
    <row r="47" spans="2:9" ht="21" customHeight="1">
      <c r="B47" s="75">
        <v>39569</v>
      </c>
      <c r="C47" s="76" t="s">
        <v>453</v>
      </c>
      <c r="D47" s="77">
        <v>59.17</v>
      </c>
      <c r="E47" s="511" t="s">
        <v>427</v>
      </c>
      <c r="F47" s="120" t="s">
        <v>30</v>
      </c>
      <c r="G47" s="17">
        <f>D47</f>
        <v>59.17</v>
      </c>
      <c r="H47" s="456"/>
      <c r="I47" s="136"/>
    </row>
    <row r="48" spans="2:9" ht="21" customHeight="1">
      <c r="B48" s="75"/>
      <c r="C48" s="76"/>
      <c r="D48" s="77"/>
      <c r="E48" s="511"/>
      <c r="F48" s="120"/>
      <c r="G48" s="375"/>
      <c r="H48" s="530"/>
      <c r="I48" s="136"/>
    </row>
    <row r="49" spans="2:8" ht="12.75">
      <c r="B49" s="21"/>
      <c r="C49" s="22"/>
      <c r="D49" s="23"/>
      <c r="E49" s="520"/>
      <c r="F49" s="61"/>
      <c r="G49" s="375"/>
      <c r="H49" s="227"/>
    </row>
    <row r="50" spans="2:8" ht="16.5" thickBot="1">
      <c r="B50" s="454" t="s">
        <v>372</v>
      </c>
      <c r="C50" s="452"/>
      <c r="D50" s="455">
        <f>SUM(D36:D49)</f>
        <v>2940</v>
      </c>
      <c r="E50" s="521"/>
      <c r="F50" s="453"/>
      <c r="G50" s="503">
        <f>SUM(G36:G49)</f>
        <v>522.1999999999999</v>
      </c>
      <c r="H50" s="504">
        <f>SUM(H36:H40)</f>
        <v>2417.8</v>
      </c>
    </row>
    <row r="51" spans="1:8" ht="13.5" thickTop="1">
      <c r="A51" s="228"/>
      <c r="B51" s="228"/>
      <c r="C51" s="228"/>
      <c r="D51" s="228"/>
      <c r="E51" s="522"/>
      <c r="F51" s="229"/>
      <c r="G51" s="228"/>
      <c r="H51" s="229"/>
    </row>
    <row r="52" ht="12.75">
      <c r="H52"/>
    </row>
    <row r="54" ht="12.75">
      <c r="E54" s="529"/>
    </row>
    <row r="55" ht="12.75">
      <c r="E55" s="529"/>
    </row>
  </sheetData>
  <mergeCells count="2">
    <mergeCell ref="C5:D5"/>
    <mergeCell ref="B35:H35"/>
  </mergeCells>
  <printOptions/>
  <pageMargins left="0.75" right="0.62" top="0.22" bottom="0.14" header="0.19" footer="0.12"/>
  <pageSetup fitToHeight="1" fitToWidth="1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B2:H22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0.28125" style="1" customWidth="1"/>
    <col min="3" max="3" width="25.7109375" style="0" customWidth="1"/>
    <col min="4" max="4" width="12.8515625" style="1" customWidth="1"/>
    <col min="5" max="5" width="20.7109375" style="1" customWidth="1"/>
    <col min="6" max="6" width="9.28125" style="1" customWidth="1"/>
    <col min="7" max="7" width="12.28125" style="1" customWidth="1"/>
    <col min="8" max="8" width="12.421875" style="0" customWidth="1"/>
  </cols>
  <sheetData>
    <row r="2" spans="2:8" ht="18.75">
      <c r="B2" s="380"/>
      <c r="C2" s="102" t="s">
        <v>304</v>
      </c>
      <c r="D2" s="409"/>
      <c r="E2" s="26"/>
      <c r="F2" s="380"/>
      <c r="G2" s="380"/>
      <c r="H2" s="381"/>
    </row>
    <row r="3" spans="2:8" ht="13.5" thickBot="1">
      <c r="B3" s="380"/>
      <c r="C3" s="381"/>
      <c r="D3" s="380"/>
      <c r="E3" s="380"/>
      <c r="F3" s="380"/>
      <c r="G3" s="380"/>
      <c r="H3" s="381"/>
    </row>
    <row r="4" spans="2:8" ht="17.25" thickBot="1" thickTop="1">
      <c r="B4" s="103" t="s">
        <v>18</v>
      </c>
      <c r="C4" s="104" t="s">
        <v>19</v>
      </c>
      <c r="D4" s="105" t="s">
        <v>20</v>
      </c>
      <c r="E4" s="106" t="s">
        <v>26</v>
      </c>
      <c r="F4" s="105" t="s">
        <v>27</v>
      </c>
      <c r="G4" s="107" t="s">
        <v>14</v>
      </c>
      <c r="H4" s="118" t="s">
        <v>28</v>
      </c>
    </row>
    <row r="5" spans="2:8" ht="15.75">
      <c r="B5" s="62">
        <v>39268</v>
      </c>
      <c r="C5" s="67" t="s">
        <v>106</v>
      </c>
      <c r="D5" s="64">
        <v>101.97</v>
      </c>
      <c r="E5" s="250" t="s">
        <v>207</v>
      </c>
      <c r="F5" s="63" t="s">
        <v>30</v>
      </c>
      <c r="G5" s="64">
        <f aca="true" t="shared" si="0" ref="G5:G11">D5</f>
        <v>101.97</v>
      </c>
      <c r="H5" s="69"/>
    </row>
    <row r="6" spans="2:8" ht="15.75">
      <c r="B6" s="70">
        <v>39272</v>
      </c>
      <c r="C6" s="33" t="s">
        <v>107</v>
      </c>
      <c r="D6" s="34">
        <v>34.2</v>
      </c>
      <c r="E6" s="251"/>
      <c r="F6" s="63" t="s">
        <v>30</v>
      </c>
      <c r="G6" s="64">
        <f t="shared" si="0"/>
        <v>34.2</v>
      </c>
      <c r="H6" s="69"/>
    </row>
    <row r="7" spans="2:8" ht="15.75">
      <c r="B7" s="70">
        <v>39276</v>
      </c>
      <c r="C7" s="33" t="s">
        <v>108</v>
      </c>
      <c r="D7" s="34">
        <v>50.12</v>
      </c>
      <c r="E7" s="251"/>
      <c r="F7" s="63" t="s">
        <v>30</v>
      </c>
      <c r="G7" s="64">
        <f t="shared" si="0"/>
        <v>50.12</v>
      </c>
      <c r="H7" s="69"/>
    </row>
    <row r="8" spans="2:8" ht="15.75">
      <c r="B8" s="70">
        <v>39281</v>
      </c>
      <c r="C8" s="33" t="s">
        <v>22</v>
      </c>
      <c r="D8" s="34">
        <v>10.28</v>
      </c>
      <c r="E8" s="251" t="s">
        <v>206</v>
      </c>
      <c r="F8" s="63" t="s">
        <v>30</v>
      </c>
      <c r="G8" s="64">
        <f t="shared" si="0"/>
        <v>10.28</v>
      </c>
      <c r="H8" s="69"/>
    </row>
    <row r="9" spans="2:8" ht="15.75">
      <c r="B9" s="70">
        <v>39281</v>
      </c>
      <c r="C9" s="33" t="s">
        <v>109</v>
      </c>
      <c r="D9" s="34">
        <v>14.94</v>
      </c>
      <c r="E9" s="251"/>
      <c r="F9" s="63" t="s">
        <v>30</v>
      </c>
      <c r="G9" s="64">
        <f t="shared" si="0"/>
        <v>14.94</v>
      </c>
      <c r="H9" s="69"/>
    </row>
    <row r="10" spans="2:8" ht="15.75">
      <c r="B10" s="70">
        <v>39310</v>
      </c>
      <c r="C10" s="33" t="s">
        <v>105</v>
      </c>
      <c r="D10" s="34">
        <v>25.04</v>
      </c>
      <c r="E10" s="251"/>
      <c r="F10" s="63" t="s">
        <v>30</v>
      </c>
      <c r="G10" s="64">
        <f t="shared" si="0"/>
        <v>25.04</v>
      </c>
      <c r="H10" s="69"/>
    </row>
    <row r="11" spans="2:8" ht="15.75">
      <c r="B11" s="70">
        <v>39282</v>
      </c>
      <c r="C11" s="33" t="s">
        <v>23</v>
      </c>
      <c r="D11" s="34">
        <v>6.5</v>
      </c>
      <c r="E11" s="251"/>
      <c r="F11" s="63" t="s">
        <v>30</v>
      </c>
      <c r="G11" s="64">
        <f t="shared" si="0"/>
        <v>6.5</v>
      </c>
      <c r="H11" s="69"/>
    </row>
    <row r="12" spans="2:8" ht="15.75">
      <c r="B12" s="70">
        <v>39299</v>
      </c>
      <c r="C12" s="33" t="s">
        <v>24</v>
      </c>
      <c r="D12" s="34">
        <v>2425</v>
      </c>
      <c r="E12" s="251" t="s">
        <v>203</v>
      </c>
      <c r="F12" s="119" t="s">
        <v>28</v>
      </c>
      <c r="G12" s="72"/>
      <c r="H12" s="73">
        <v>2425</v>
      </c>
    </row>
    <row r="13" spans="2:8" ht="15.75">
      <c r="B13" s="267">
        <v>39300</v>
      </c>
      <c r="C13" s="259" t="s">
        <v>214</v>
      </c>
      <c r="D13" s="260">
        <v>600</v>
      </c>
      <c r="E13" s="268" t="s">
        <v>204</v>
      </c>
      <c r="F13" s="376" t="s">
        <v>205</v>
      </c>
      <c r="G13" s="269">
        <v>600</v>
      </c>
      <c r="H13" s="74"/>
    </row>
    <row r="14" spans="2:8" ht="16.5" thickBot="1">
      <c r="B14" s="75"/>
      <c r="C14" s="120"/>
      <c r="D14" s="127"/>
      <c r="E14" s="252"/>
      <c r="F14" s="120"/>
      <c r="G14" s="126"/>
      <c r="H14" s="378"/>
    </row>
    <row r="15" spans="2:8" ht="15.75">
      <c r="B15" s="81" t="s">
        <v>25</v>
      </c>
      <c r="C15" s="132"/>
      <c r="D15" s="217">
        <f>SUM(D5:D14)</f>
        <v>3268.05</v>
      </c>
      <c r="E15" s="253"/>
      <c r="F15" s="132"/>
      <c r="G15" s="379">
        <f>SUM(G5:G14)</f>
        <v>843.05</v>
      </c>
      <c r="H15" s="101">
        <f>SUM(H5:H14)</f>
        <v>2425</v>
      </c>
    </row>
    <row r="16" spans="2:8" ht="16.5" thickBot="1">
      <c r="B16" s="86"/>
      <c r="C16" s="87"/>
      <c r="D16" s="88"/>
      <c r="E16" s="254"/>
      <c r="F16" s="377"/>
      <c r="G16" s="90"/>
      <c r="H16" s="91"/>
    </row>
    <row r="17" spans="2:8" ht="13.5" thickTop="1">
      <c r="B17" s="380"/>
      <c r="C17" s="381"/>
      <c r="D17" s="410"/>
      <c r="E17" s="411"/>
      <c r="F17" s="411"/>
      <c r="G17" s="410"/>
      <c r="H17" s="381"/>
    </row>
    <row r="18" spans="4:7" ht="12.75">
      <c r="D18" s="8"/>
      <c r="E18" s="5"/>
      <c r="F18" s="5"/>
      <c r="G18" s="8"/>
    </row>
    <row r="19" spans="4:7" ht="12.75">
      <c r="D19" s="8"/>
      <c r="E19" s="5"/>
      <c r="F19" s="5"/>
      <c r="G19" s="8"/>
    </row>
    <row r="22" ht="12.75">
      <c r="H22" s="7"/>
    </row>
  </sheetData>
  <printOptions/>
  <pageMargins left="0.75" right="0.75" top="1" bottom="1" header="0.5" footer="0.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H39"/>
  <sheetViews>
    <sheetView workbookViewId="0" topLeftCell="A1">
      <selection activeCell="D23" sqref="D23"/>
    </sheetView>
  </sheetViews>
  <sheetFormatPr defaultColWidth="9.140625" defaultRowHeight="12.75"/>
  <cols>
    <col min="2" max="2" width="11.7109375" style="0" customWidth="1"/>
    <col min="3" max="3" width="29.57421875" style="0" customWidth="1"/>
    <col min="4" max="4" width="12.140625" style="0" customWidth="1"/>
    <col min="5" max="5" width="37.421875" style="0" customWidth="1"/>
    <col min="6" max="6" width="7.140625" style="1" customWidth="1"/>
    <col min="7" max="7" width="13.28125" style="0" customWidth="1"/>
    <col min="8" max="8" width="12.7109375" style="0" customWidth="1"/>
  </cols>
  <sheetData>
    <row r="1" ht="15.75">
      <c r="A1" s="111"/>
    </row>
    <row r="2" spans="2:7" ht="18.75">
      <c r="B2" s="1"/>
      <c r="C2" s="102" t="s">
        <v>295</v>
      </c>
      <c r="D2" s="352"/>
      <c r="F2" s="25"/>
      <c r="G2" s="1"/>
    </row>
    <row r="3" spans="2:7" ht="13.5" thickBot="1">
      <c r="B3" s="1"/>
      <c r="D3" s="1"/>
      <c r="E3" s="1"/>
      <c r="G3" s="1"/>
    </row>
    <row r="4" spans="2:8" ht="17.25" thickBot="1" thickTop="1">
      <c r="B4" s="103" t="s">
        <v>18</v>
      </c>
      <c r="C4" s="104" t="s">
        <v>19</v>
      </c>
      <c r="D4" s="105" t="s">
        <v>20</v>
      </c>
      <c r="E4" s="106" t="s">
        <v>26</v>
      </c>
      <c r="F4" s="105" t="s">
        <v>27</v>
      </c>
      <c r="G4" s="107" t="s">
        <v>14</v>
      </c>
      <c r="H4" s="118" t="s">
        <v>28</v>
      </c>
    </row>
    <row r="5" spans="2:8" ht="15.75">
      <c r="B5" s="62">
        <v>39217</v>
      </c>
      <c r="C5" s="67" t="s">
        <v>29</v>
      </c>
      <c r="D5" s="64">
        <v>31.61</v>
      </c>
      <c r="E5" s="98" t="s">
        <v>89</v>
      </c>
      <c r="F5" s="65" t="s">
        <v>30</v>
      </c>
      <c r="G5" s="476">
        <f>D5</f>
        <v>31.61</v>
      </c>
      <c r="H5" s="99"/>
    </row>
    <row r="6" spans="2:8" ht="15.75">
      <c r="B6" s="62">
        <v>39243</v>
      </c>
      <c r="C6" s="67" t="s">
        <v>90</v>
      </c>
      <c r="D6" s="64">
        <v>44.04</v>
      </c>
      <c r="E6" s="98" t="s">
        <v>91</v>
      </c>
      <c r="F6" s="63" t="s">
        <v>30</v>
      </c>
      <c r="G6" s="476">
        <f>D6</f>
        <v>44.04</v>
      </c>
      <c r="H6" s="99"/>
    </row>
    <row r="7" spans="2:8" ht="15.75">
      <c r="B7" s="70">
        <v>39337</v>
      </c>
      <c r="C7" s="33" t="s">
        <v>180</v>
      </c>
      <c r="D7" s="34">
        <v>2500</v>
      </c>
      <c r="E7" s="100" t="s">
        <v>183</v>
      </c>
      <c r="F7" s="119" t="s">
        <v>28</v>
      </c>
      <c r="G7" s="369"/>
      <c r="H7" s="99">
        <v>2500</v>
      </c>
    </row>
    <row r="8" spans="2:8" ht="15.75">
      <c r="B8" s="131">
        <v>39357</v>
      </c>
      <c r="C8" s="76" t="s">
        <v>196</v>
      </c>
      <c r="D8" s="245">
        <v>128.95</v>
      </c>
      <c r="E8" s="222" t="s">
        <v>197</v>
      </c>
      <c r="F8" s="210" t="s">
        <v>30</v>
      </c>
      <c r="G8" s="451">
        <v>128.95</v>
      </c>
      <c r="H8" s="193"/>
    </row>
    <row r="9" spans="2:8" ht="15.75">
      <c r="B9" s="70" t="s">
        <v>281</v>
      </c>
      <c r="C9" s="33" t="s">
        <v>282</v>
      </c>
      <c r="D9" s="34">
        <v>115.83</v>
      </c>
      <c r="E9" s="100" t="s">
        <v>283</v>
      </c>
      <c r="F9" s="119" t="s">
        <v>30</v>
      </c>
      <c r="G9" s="369">
        <v>115.83</v>
      </c>
      <c r="H9" s="129"/>
    </row>
    <row r="10" spans="2:8" ht="15.75">
      <c r="B10" s="70">
        <v>39398</v>
      </c>
      <c r="C10" s="33" t="s">
        <v>286</v>
      </c>
      <c r="D10" s="34">
        <v>6.64</v>
      </c>
      <c r="E10" s="100" t="s">
        <v>287</v>
      </c>
      <c r="F10" s="63" t="s">
        <v>30</v>
      </c>
      <c r="G10" s="369">
        <v>6.64</v>
      </c>
      <c r="H10" s="73"/>
    </row>
    <row r="11" spans="2:8" ht="15.75">
      <c r="B11" s="70">
        <v>39401</v>
      </c>
      <c r="C11" s="33" t="s">
        <v>210</v>
      </c>
      <c r="D11" s="34">
        <v>7.49</v>
      </c>
      <c r="E11" s="100" t="s">
        <v>349</v>
      </c>
      <c r="F11" s="63" t="s">
        <v>30</v>
      </c>
      <c r="G11" s="369">
        <v>7.49</v>
      </c>
      <c r="H11" s="73"/>
    </row>
    <row r="12" spans="2:8" ht="15.75">
      <c r="B12" s="70">
        <v>39402</v>
      </c>
      <c r="C12" s="33" t="s">
        <v>345</v>
      </c>
      <c r="D12" s="34">
        <v>46.29</v>
      </c>
      <c r="E12" s="100" t="s">
        <v>346</v>
      </c>
      <c r="F12" s="63" t="s">
        <v>30</v>
      </c>
      <c r="G12" s="369">
        <v>46.29</v>
      </c>
      <c r="H12" s="74"/>
    </row>
    <row r="13" spans="2:8" ht="15.75">
      <c r="B13" s="75">
        <v>39402</v>
      </c>
      <c r="C13" s="33" t="s">
        <v>347</v>
      </c>
      <c r="D13" s="77">
        <v>120.04</v>
      </c>
      <c r="E13" s="222" t="s">
        <v>348</v>
      </c>
      <c r="F13" s="210" t="s">
        <v>30</v>
      </c>
      <c r="G13" s="370">
        <v>120.04</v>
      </c>
      <c r="H13" s="80"/>
    </row>
    <row r="14" spans="2:8" ht="15.75">
      <c r="B14" s="70">
        <v>39402</v>
      </c>
      <c r="C14" s="33" t="s">
        <v>355</v>
      </c>
      <c r="D14" s="34">
        <v>32.67</v>
      </c>
      <c r="E14" s="100" t="s">
        <v>356</v>
      </c>
      <c r="F14" s="119" t="s">
        <v>30</v>
      </c>
      <c r="G14" s="369">
        <v>32.67</v>
      </c>
      <c r="H14" s="74"/>
    </row>
    <row r="15" spans="2:8" ht="15.75">
      <c r="B15" s="70">
        <v>39424</v>
      </c>
      <c r="C15" s="33" t="s">
        <v>210</v>
      </c>
      <c r="D15" s="34">
        <v>16.05</v>
      </c>
      <c r="E15" s="100" t="s">
        <v>349</v>
      </c>
      <c r="F15" s="63" t="s">
        <v>30</v>
      </c>
      <c r="G15" s="369">
        <f>D15</f>
        <v>16.05</v>
      </c>
      <c r="H15" s="73"/>
    </row>
    <row r="16" spans="2:8" ht="15.75">
      <c r="B16" s="75">
        <v>39454</v>
      </c>
      <c r="C16" s="33" t="s">
        <v>378</v>
      </c>
      <c r="D16" s="77">
        <v>154.82</v>
      </c>
      <c r="E16" s="222" t="s">
        <v>380</v>
      </c>
      <c r="F16" s="210" t="s">
        <v>30</v>
      </c>
      <c r="G16" s="370">
        <f>D16</f>
        <v>154.82</v>
      </c>
      <c r="H16" s="80"/>
    </row>
    <row r="17" spans="2:8" ht="15.75">
      <c r="B17" s="75">
        <v>39456</v>
      </c>
      <c r="C17" s="33" t="s">
        <v>384</v>
      </c>
      <c r="D17" s="77">
        <v>186.21</v>
      </c>
      <c r="E17" s="222" t="s">
        <v>380</v>
      </c>
      <c r="F17" s="119" t="s">
        <v>30</v>
      </c>
      <c r="G17" s="477">
        <f>D17</f>
        <v>186.21</v>
      </c>
      <c r="H17" s="80"/>
    </row>
    <row r="18" spans="2:8" ht="15.75">
      <c r="B18" s="75">
        <v>39555</v>
      </c>
      <c r="C18" s="76" t="s">
        <v>434</v>
      </c>
      <c r="D18" s="77">
        <v>84.78</v>
      </c>
      <c r="E18" s="222" t="s">
        <v>435</v>
      </c>
      <c r="F18" s="119" t="s">
        <v>30</v>
      </c>
      <c r="G18" s="370">
        <f>D18</f>
        <v>84.78</v>
      </c>
      <c r="H18" s="80"/>
    </row>
    <row r="19" spans="2:8" ht="15.75">
      <c r="B19" s="75">
        <v>39565</v>
      </c>
      <c r="C19" s="76" t="s">
        <v>454</v>
      </c>
      <c r="D19" s="77">
        <v>75.45</v>
      </c>
      <c r="E19" s="222" t="s">
        <v>455</v>
      </c>
      <c r="F19" s="119" t="s">
        <v>30</v>
      </c>
      <c r="G19" s="370">
        <f>D19</f>
        <v>75.45</v>
      </c>
      <c r="H19" s="80"/>
    </row>
    <row r="20" spans="2:8" ht="15.75">
      <c r="B20" s="131">
        <v>39584</v>
      </c>
      <c r="C20" s="76" t="s">
        <v>464</v>
      </c>
      <c r="D20" s="245">
        <v>800</v>
      </c>
      <c r="E20" s="390" t="s">
        <v>470</v>
      </c>
      <c r="F20" s="210" t="s">
        <v>28</v>
      </c>
      <c r="H20" s="73">
        <f>D20</f>
        <v>800</v>
      </c>
    </row>
    <row r="21" spans="2:8" ht="15.75">
      <c r="B21" s="75">
        <v>39586</v>
      </c>
      <c r="C21" s="76" t="s">
        <v>476</v>
      </c>
      <c r="D21" s="77">
        <v>60</v>
      </c>
      <c r="E21" s="222" t="s">
        <v>477</v>
      </c>
      <c r="F21" s="63" t="s">
        <v>31</v>
      </c>
      <c r="G21" s="135">
        <f>D21</f>
        <v>60</v>
      </c>
      <c r="H21" s="80"/>
    </row>
    <row r="22" spans="2:8" ht="15.75">
      <c r="B22" s="75">
        <v>39591</v>
      </c>
      <c r="C22" s="76" t="s">
        <v>498</v>
      </c>
      <c r="D22" s="77">
        <v>141.55</v>
      </c>
      <c r="E22" s="222" t="s">
        <v>497</v>
      </c>
      <c r="F22" s="63" t="s">
        <v>30</v>
      </c>
      <c r="G22" s="135">
        <f>D22</f>
        <v>141.55</v>
      </c>
      <c r="H22" s="80"/>
    </row>
    <row r="23" spans="2:8" ht="15.75">
      <c r="B23" s="75">
        <v>39593</v>
      </c>
      <c r="C23" s="76" t="s">
        <v>496</v>
      </c>
      <c r="D23" s="77">
        <v>85.49</v>
      </c>
      <c r="E23" s="222" t="s">
        <v>497</v>
      </c>
      <c r="F23" s="63" t="s">
        <v>30</v>
      </c>
      <c r="G23" s="135">
        <f>D23</f>
        <v>85.49</v>
      </c>
      <c r="H23" s="80"/>
    </row>
    <row r="24" spans="2:8" ht="15.75">
      <c r="B24" s="75">
        <v>39595</v>
      </c>
      <c r="C24" s="76" t="s">
        <v>489</v>
      </c>
      <c r="D24" s="77">
        <v>22.07</v>
      </c>
      <c r="E24" s="222" t="s">
        <v>490</v>
      </c>
      <c r="F24" s="63" t="s">
        <v>30</v>
      </c>
      <c r="G24" s="135">
        <f>D24</f>
        <v>22.07</v>
      </c>
      <c r="H24" s="80"/>
    </row>
    <row r="25" spans="2:8" ht="15.75">
      <c r="B25" s="75"/>
      <c r="C25" s="76"/>
      <c r="D25" s="77"/>
      <c r="E25" s="222"/>
      <c r="F25" s="210"/>
      <c r="G25" s="135"/>
      <c r="H25" s="80"/>
    </row>
    <row r="26" spans="2:8" ht="16.5" thickBot="1">
      <c r="B26" s="75"/>
      <c r="C26" s="76"/>
      <c r="D26" s="77"/>
      <c r="E26" s="222"/>
      <c r="F26" s="120"/>
      <c r="G26" s="79"/>
      <c r="H26" s="80"/>
    </row>
    <row r="27" spans="2:8" ht="15.75">
      <c r="B27" s="81" t="s">
        <v>25</v>
      </c>
      <c r="C27" s="82"/>
      <c r="D27" s="83">
        <f>SUM(D5:D26)</f>
        <v>4659.98</v>
      </c>
      <c r="E27" s="84"/>
      <c r="F27" s="132"/>
      <c r="G27" s="85">
        <f>SUM(G5:G26)</f>
        <v>1359.98</v>
      </c>
      <c r="H27" s="101">
        <f>SUM(H5:H26)</f>
        <v>3300</v>
      </c>
    </row>
    <row r="28" spans="2:8" ht="16.5" thickBot="1">
      <c r="B28" s="86"/>
      <c r="C28" s="87"/>
      <c r="D28" s="88"/>
      <c r="E28" s="89"/>
      <c r="F28" s="377"/>
      <c r="G28" s="90"/>
      <c r="H28" s="91"/>
    </row>
    <row r="29" spans="2:8" ht="16.5" thickTop="1">
      <c r="B29" s="136"/>
      <c r="C29" s="671"/>
      <c r="D29" s="579"/>
      <c r="E29" s="579"/>
      <c r="F29" s="672"/>
      <c r="G29" s="579"/>
      <c r="H29" s="671"/>
    </row>
    <row r="30" ht="18.75">
      <c r="C30" s="102" t="s">
        <v>475</v>
      </c>
    </row>
    <row r="31" ht="13.5" thickBot="1"/>
    <row r="32" spans="2:8" ht="17.25" thickBot="1" thickTop="1">
      <c r="B32" s="103" t="s">
        <v>18</v>
      </c>
      <c r="C32" s="104" t="s">
        <v>19</v>
      </c>
      <c r="D32" s="105" t="s">
        <v>20</v>
      </c>
      <c r="E32" s="106" t="s">
        <v>26</v>
      </c>
      <c r="F32" s="105" t="s">
        <v>27</v>
      </c>
      <c r="G32" s="107" t="s">
        <v>14</v>
      </c>
      <c r="H32" s="118" t="s">
        <v>28</v>
      </c>
    </row>
    <row r="33" spans="2:8" ht="15.75">
      <c r="B33" s="131">
        <v>39584</v>
      </c>
      <c r="C33" s="76" t="s">
        <v>464</v>
      </c>
      <c r="D33" s="245">
        <v>538.95</v>
      </c>
      <c r="E33" s="390" t="s">
        <v>470</v>
      </c>
      <c r="F33" s="210" t="s">
        <v>28</v>
      </c>
      <c r="H33" s="73">
        <f>D33</f>
        <v>538.95</v>
      </c>
    </row>
    <row r="34" spans="2:8" ht="15.75">
      <c r="B34" s="62"/>
      <c r="C34" s="67"/>
      <c r="D34" s="64"/>
      <c r="E34" s="98"/>
      <c r="F34" s="63"/>
      <c r="G34" s="476"/>
      <c r="H34" s="99"/>
    </row>
    <row r="35" spans="2:8" ht="15.75">
      <c r="B35" s="131"/>
      <c r="C35" s="76"/>
      <c r="D35" s="245"/>
      <c r="E35" s="390"/>
      <c r="F35" s="210"/>
      <c r="H35" s="73"/>
    </row>
    <row r="36" spans="2:8" ht="15.75">
      <c r="B36" s="75"/>
      <c r="C36" s="76"/>
      <c r="D36" s="77"/>
      <c r="E36" s="222"/>
      <c r="F36" s="63"/>
      <c r="G36" s="135"/>
      <c r="H36" s="80"/>
    </row>
    <row r="37" spans="2:8" ht="16.5" thickBot="1">
      <c r="B37" s="75"/>
      <c r="C37" s="76"/>
      <c r="D37" s="77"/>
      <c r="E37" s="222"/>
      <c r="F37" s="120"/>
      <c r="G37" s="79"/>
      <c r="H37" s="80"/>
    </row>
    <row r="38" spans="2:8" ht="15.75">
      <c r="B38" s="81" t="s">
        <v>25</v>
      </c>
      <c r="C38" s="82"/>
      <c r="D38" s="83">
        <f>SUM(D33:D37)</f>
        <v>538.95</v>
      </c>
      <c r="E38" s="84"/>
      <c r="F38" s="132"/>
      <c r="G38" s="85">
        <f>SUM(G33:G37)</f>
        <v>0</v>
      </c>
      <c r="H38" s="101">
        <f>SUM(H33:H37)</f>
        <v>538.95</v>
      </c>
    </row>
    <row r="39" spans="2:8" ht="16.5" thickBot="1">
      <c r="B39" s="86"/>
      <c r="C39" s="87"/>
      <c r="D39" s="88"/>
      <c r="E39" s="89"/>
      <c r="F39" s="377"/>
      <c r="G39" s="90"/>
      <c r="H39" s="91"/>
    </row>
    <row r="40" ht="13.5" thickTop="1"/>
  </sheetData>
  <printOptions/>
  <pageMargins left="0.35" right="0.12" top="0.56" bottom="0.18" header="0.5" footer="0.21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B2:H23"/>
  <sheetViews>
    <sheetView workbookViewId="0" topLeftCell="A1">
      <selection activeCell="A1" sqref="A1"/>
    </sheetView>
  </sheetViews>
  <sheetFormatPr defaultColWidth="9.140625" defaultRowHeight="12.75"/>
  <cols>
    <col min="2" max="2" width="11.7109375" style="0" customWidth="1"/>
    <col min="3" max="3" width="28.7109375" style="0" customWidth="1"/>
    <col min="4" max="4" width="12.140625" style="0" customWidth="1"/>
    <col min="5" max="5" width="37.421875" style="0" customWidth="1"/>
    <col min="6" max="6" width="7.140625" style="1" customWidth="1"/>
    <col min="7" max="7" width="11.8515625" style="0" customWidth="1"/>
    <col min="8" max="8" width="14.421875" style="0" customWidth="1"/>
  </cols>
  <sheetData>
    <row r="2" spans="2:7" ht="18.75">
      <c r="B2" s="1"/>
      <c r="C2" s="102" t="s">
        <v>408</v>
      </c>
      <c r="D2" s="352"/>
      <c r="F2" s="25"/>
      <c r="G2" s="1"/>
    </row>
    <row r="3" spans="2:7" ht="13.5" thickBot="1">
      <c r="B3" s="1"/>
      <c r="D3" s="1"/>
      <c r="E3" s="1"/>
      <c r="G3" s="1"/>
    </row>
    <row r="4" spans="2:8" ht="17.25" thickBot="1" thickTop="1">
      <c r="B4" s="103" t="s">
        <v>18</v>
      </c>
      <c r="C4" s="104" t="s">
        <v>19</v>
      </c>
      <c r="D4" s="105" t="s">
        <v>20</v>
      </c>
      <c r="E4" s="106" t="s">
        <v>26</v>
      </c>
      <c r="F4" s="105" t="s">
        <v>27</v>
      </c>
      <c r="G4" s="107" t="s">
        <v>14</v>
      </c>
      <c r="H4" s="118" t="s">
        <v>28</v>
      </c>
    </row>
    <row r="5" spans="2:8" ht="15.75">
      <c r="B5" s="62">
        <v>39537</v>
      </c>
      <c r="C5" s="67" t="s">
        <v>409</v>
      </c>
      <c r="D5" s="64">
        <v>110.49</v>
      </c>
      <c r="E5" s="98" t="s">
        <v>445</v>
      </c>
      <c r="F5" s="531" t="s">
        <v>30</v>
      </c>
      <c r="G5" s="476">
        <f>D5</f>
        <v>110.49</v>
      </c>
      <c r="H5" s="99"/>
    </row>
    <row r="6" spans="2:8" ht="15.75">
      <c r="B6" s="62">
        <v>39541</v>
      </c>
      <c r="C6" s="67" t="s">
        <v>415</v>
      </c>
      <c r="D6" s="64">
        <v>51.8</v>
      </c>
      <c r="E6" s="98" t="s">
        <v>416</v>
      </c>
      <c r="F6" s="119" t="s">
        <v>30</v>
      </c>
      <c r="G6" s="476">
        <f>D6</f>
        <v>51.8</v>
      </c>
      <c r="H6" s="99"/>
    </row>
    <row r="7" spans="2:8" ht="15.75">
      <c r="B7" s="62">
        <v>39541</v>
      </c>
      <c r="C7" s="67" t="s">
        <v>415</v>
      </c>
      <c r="D7" s="64">
        <v>161.71</v>
      </c>
      <c r="E7" s="98" t="s">
        <v>417</v>
      </c>
      <c r="F7" s="63" t="s">
        <v>30</v>
      </c>
      <c r="G7" s="476">
        <f>D7</f>
        <v>161.71</v>
      </c>
      <c r="H7" s="99"/>
    </row>
    <row r="8" spans="2:8" ht="15.75">
      <c r="B8" s="62">
        <v>39571</v>
      </c>
      <c r="C8" s="67" t="s">
        <v>466</v>
      </c>
      <c r="D8" s="64">
        <v>1065.01</v>
      </c>
      <c r="E8" s="98" t="s">
        <v>467</v>
      </c>
      <c r="F8" s="63" t="s">
        <v>30</v>
      </c>
      <c r="G8" s="476">
        <f>D8</f>
        <v>1065.01</v>
      </c>
      <c r="H8" s="99"/>
    </row>
    <row r="9" spans="2:8" ht="15.75">
      <c r="B9" s="131">
        <v>39584</v>
      </c>
      <c r="C9" s="76" t="s">
        <v>464</v>
      </c>
      <c r="D9" s="245">
        <v>5000</v>
      </c>
      <c r="E9" s="390" t="s">
        <v>465</v>
      </c>
      <c r="F9" s="210" t="s">
        <v>28</v>
      </c>
      <c r="H9" s="73">
        <f>D9</f>
        <v>5000</v>
      </c>
    </row>
    <row r="10" spans="2:8" ht="15.75">
      <c r="B10" s="70"/>
      <c r="C10" s="466"/>
      <c r="D10" s="34"/>
      <c r="E10" s="396"/>
      <c r="F10" s="119"/>
      <c r="G10" s="369"/>
      <c r="H10" s="129"/>
    </row>
    <row r="11" spans="2:8" ht="15.75">
      <c r="B11" s="70"/>
      <c r="C11" s="466"/>
      <c r="D11" s="34"/>
      <c r="E11" s="396"/>
      <c r="F11" s="63"/>
      <c r="G11" s="369"/>
      <c r="H11" s="73"/>
    </row>
    <row r="12" spans="2:8" ht="15.75">
      <c r="B12" s="70"/>
      <c r="C12" s="466"/>
      <c r="D12" s="34"/>
      <c r="E12" s="396"/>
      <c r="F12" s="63"/>
      <c r="G12" s="369"/>
      <c r="H12" s="73"/>
    </row>
    <row r="13" spans="2:8" ht="15.75">
      <c r="B13" s="70"/>
      <c r="C13" s="466"/>
      <c r="D13" s="34"/>
      <c r="E13" s="396"/>
      <c r="F13" s="63"/>
      <c r="G13" s="369"/>
      <c r="H13" s="74"/>
    </row>
    <row r="14" spans="2:8" ht="15.75">
      <c r="B14" s="75"/>
      <c r="C14" s="466"/>
      <c r="D14" s="77"/>
      <c r="E14" s="390"/>
      <c r="F14" s="210"/>
      <c r="G14" s="370"/>
      <c r="H14" s="80"/>
    </row>
    <row r="15" spans="2:8" ht="15.75">
      <c r="B15" s="70"/>
      <c r="C15" s="466"/>
      <c r="D15" s="34"/>
      <c r="E15" s="396"/>
      <c r="F15" s="119"/>
      <c r="G15" s="369"/>
      <c r="H15" s="74"/>
    </row>
    <row r="16" spans="2:8" ht="15.75">
      <c r="B16" s="75"/>
      <c r="C16" s="466"/>
      <c r="D16" s="77"/>
      <c r="E16" s="390"/>
      <c r="F16" s="210"/>
      <c r="G16" s="370"/>
      <c r="H16" s="80"/>
    </row>
    <row r="17" spans="2:8" ht="15.75">
      <c r="B17" s="75"/>
      <c r="C17" s="466"/>
      <c r="D17" s="77"/>
      <c r="E17" s="390"/>
      <c r="F17" s="119"/>
      <c r="G17" s="477"/>
      <c r="H17" s="80"/>
    </row>
    <row r="18" spans="2:8" ht="15.75">
      <c r="B18" s="75"/>
      <c r="C18" s="398"/>
      <c r="D18" s="77"/>
      <c r="E18" s="390"/>
      <c r="F18" s="119"/>
      <c r="G18" s="370"/>
      <c r="H18" s="80"/>
    </row>
    <row r="19" spans="2:8" ht="15.75">
      <c r="B19" s="75"/>
      <c r="C19" s="398"/>
      <c r="D19" s="77"/>
      <c r="E19" s="390"/>
      <c r="F19" s="119"/>
      <c r="G19" s="369"/>
      <c r="H19" s="80"/>
    </row>
    <row r="20" spans="2:8" ht="15.75">
      <c r="B20" s="75"/>
      <c r="C20" s="398"/>
      <c r="D20" s="77"/>
      <c r="E20" s="390"/>
      <c r="F20" s="63"/>
      <c r="G20" s="135"/>
      <c r="H20" s="80"/>
    </row>
    <row r="21" spans="2:8" ht="16.5" thickBot="1">
      <c r="B21" s="75"/>
      <c r="C21" s="398"/>
      <c r="D21" s="77"/>
      <c r="E21" s="222"/>
      <c r="F21" s="120"/>
      <c r="G21" s="79"/>
      <c r="H21" s="80"/>
    </row>
    <row r="22" spans="2:8" ht="15.75">
      <c r="B22" s="81" t="s">
        <v>25</v>
      </c>
      <c r="C22" s="399"/>
      <c r="D22" s="83">
        <f>SUM(D5:D21)</f>
        <v>6389.01</v>
      </c>
      <c r="E22" s="84"/>
      <c r="F22" s="132"/>
      <c r="G22" s="85">
        <f>SUM(G5:G21)</f>
        <v>1389.01</v>
      </c>
      <c r="H22" s="101">
        <f>SUM(H5:H21)</f>
        <v>5000</v>
      </c>
    </row>
    <row r="23" spans="2:8" ht="16.5" thickBot="1">
      <c r="B23" s="86"/>
      <c r="C23" s="403"/>
      <c r="D23" s="88"/>
      <c r="E23" s="89"/>
      <c r="F23" s="377"/>
      <c r="G23" s="90"/>
      <c r="H23" s="91"/>
    </row>
    <row r="24" ht="13.5" thickTop="1"/>
  </sheetData>
  <printOptions/>
  <pageMargins left="0.35" right="0.2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Meginnis</dc:creator>
  <cp:keywords/>
  <dc:description/>
  <cp:lastModifiedBy>Marion Meginnis</cp:lastModifiedBy>
  <cp:lastPrinted>2008-05-31T11:31:07Z</cp:lastPrinted>
  <dcterms:created xsi:type="dcterms:W3CDTF">2005-06-10T08:21:39Z</dcterms:created>
  <dcterms:modified xsi:type="dcterms:W3CDTF">2008-05-31T11:40:08Z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