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56" windowWidth="19320" windowHeight="11685" tabRatio="940" firstSheet="3" activeTab="18"/>
  </bookViews>
  <sheets>
    <sheet name="Totals" sheetId="1" r:id="rId1"/>
    <sheet name="Roof" sheetId="2" r:id="rId2"/>
    <sheet name="Store Flooring" sheetId="3" r:id="rId3"/>
    <sheet name="Heating " sheetId="4" r:id="rId4"/>
    <sheet name="Electrical" sheetId="5" r:id="rId5"/>
    <sheet name="Plumbing" sheetId="6" r:id="rId6"/>
    <sheet name="Masonry" sheetId="7" r:id="rId7"/>
    <sheet name="730 Flooring" sheetId="8" r:id="rId8"/>
    <sheet name="730 Rehab" sheetId="9" r:id="rId9"/>
    <sheet name="Painting" sheetId="10" r:id="rId10"/>
    <sheet name="Misc" sheetId="11" r:id="rId11"/>
    <sheet name="Utilities" sheetId="12" r:id="rId12"/>
    <sheet name="HSPG 1 - 2" sheetId="13" r:id="rId13"/>
    <sheet name="HSPG 3" sheetId="14" r:id="rId14"/>
    <sheet name="HSPG 4" sheetId="15" r:id="rId15"/>
    <sheet name="HSPG 5" sheetId="16" r:id="rId16"/>
    <sheet name="Jipp phase1" sheetId="17" r:id="rId17"/>
    <sheet name="g march debts" sheetId="18" r:id="rId18"/>
    <sheet name="730 Apt" sheetId="19" r:id="rId19"/>
  </sheets>
  <definedNames>
    <definedName name="_xlnm.Print_Area" localSheetId="17">'g march debts'!$B$4:$F$54</definedName>
    <definedName name="_xlnm.Print_Area" localSheetId="15">'HSPG 5'!$B$2:$I$46</definedName>
    <definedName name="_xlnm.Print_Area" localSheetId="16">'Jipp phase1'!$B$1:$G$88</definedName>
    <definedName name="_xlnm.Print_Area" localSheetId="0">'Totals'!$C$4:$E$48</definedName>
  </definedNames>
  <calcPr fullCalcOnLoad="1"/>
</workbook>
</file>

<file path=xl/sharedStrings.xml><?xml version="1.0" encoding="utf-8"?>
<sst xmlns="http://schemas.openxmlformats.org/spreadsheetml/2006/main" count="1189" uniqueCount="578">
  <si>
    <t>Electrical</t>
  </si>
  <si>
    <t>Plumbing</t>
  </si>
  <si>
    <t>Totals</t>
  </si>
  <si>
    <t xml:space="preserve"> </t>
  </si>
  <si>
    <t>Request 2</t>
  </si>
  <si>
    <t>DATE</t>
  </si>
  <si>
    <t>INVOICE #</t>
  </si>
  <si>
    <t xml:space="preserve">Cash Match </t>
  </si>
  <si>
    <t>Expenditures from Grant</t>
  </si>
  <si>
    <t>Total</t>
  </si>
  <si>
    <t xml:space="preserve">(What is being paid with </t>
  </si>
  <si>
    <t xml:space="preserve"> (What is being paid with </t>
  </si>
  <si>
    <t xml:space="preserve">  your portion?)</t>
  </si>
  <si>
    <t xml:space="preserve">  grant funds?) </t>
  </si>
  <si>
    <t>Name of Vendor</t>
  </si>
  <si>
    <t>TOTAL</t>
  </si>
  <si>
    <t>Reguest 1</t>
  </si>
  <si>
    <t>Remaining</t>
  </si>
  <si>
    <t>Request 3</t>
  </si>
  <si>
    <t>Request 4</t>
  </si>
  <si>
    <t>Bruns Electric</t>
  </si>
  <si>
    <t>Dan McDanniels</t>
  </si>
  <si>
    <t>Amount spent to date</t>
  </si>
  <si>
    <t>HSPG Request 5</t>
  </si>
  <si>
    <t>JMC remolding</t>
  </si>
  <si>
    <t>JMC Remodeling</t>
  </si>
  <si>
    <t>Quint City Stone</t>
  </si>
  <si>
    <t>Request 5</t>
  </si>
  <si>
    <t>Amount</t>
  </si>
  <si>
    <t>Menards 3994</t>
  </si>
  <si>
    <t>Menards 17366</t>
  </si>
  <si>
    <t>Menards 14793</t>
  </si>
  <si>
    <t>loading dock</t>
  </si>
  <si>
    <t>Menards 15225</t>
  </si>
  <si>
    <t>730 Gaines Rehab Costs</t>
  </si>
  <si>
    <t>Contractor</t>
  </si>
  <si>
    <t>Date</t>
  </si>
  <si>
    <t>Cost</t>
  </si>
  <si>
    <t>layout, rebuild  2nd floor Kitchen,</t>
  </si>
  <si>
    <t xml:space="preserve">Bathroom, Bedroom </t>
  </si>
  <si>
    <t>Rebuild north wall, clean out first floor</t>
  </si>
  <si>
    <t>Drywall</t>
  </si>
  <si>
    <t>Cmplete plumbimg</t>
  </si>
  <si>
    <t>Kale heating and cooling</t>
  </si>
  <si>
    <t xml:space="preserve">Heating and Air Conditioning </t>
  </si>
  <si>
    <t>Completely rewire 730</t>
  </si>
  <si>
    <t>McCormick Insulation</t>
  </si>
  <si>
    <t>Insulation 730</t>
  </si>
  <si>
    <t>Brick work</t>
  </si>
  <si>
    <t>Builders sand &amp; cement</t>
  </si>
  <si>
    <t>Lowes S0107LS1 141544</t>
  </si>
  <si>
    <t>Tom Stoffers back wall</t>
  </si>
  <si>
    <t>rear wall 730</t>
  </si>
  <si>
    <t xml:space="preserve">                       door ways</t>
  </si>
  <si>
    <t>doorway between 730-732</t>
  </si>
  <si>
    <t xml:space="preserve">Flooring </t>
  </si>
  <si>
    <t>Menards 20942053753</t>
  </si>
  <si>
    <t>back room flooring</t>
  </si>
  <si>
    <t>Menards 306316608075983</t>
  </si>
  <si>
    <t>flooring</t>
  </si>
  <si>
    <t>Menards 93296 07 4241</t>
  </si>
  <si>
    <t>underlayment</t>
  </si>
  <si>
    <t>Framing material</t>
  </si>
  <si>
    <t>Menards 306322608083644</t>
  </si>
  <si>
    <t>nails studs</t>
  </si>
  <si>
    <t>Menards 306322708059164</t>
  </si>
  <si>
    <t>studs, plywood</t>
  </si>
  <si>
    <t>Menards 306322908077437</t>
  </si>
  <si>
    <t>studs</t>
  </si>
  <si>
    <t>Menards 306323108068967</t>
  </si>
  <si>
    <t>Painting</t>
  </si>
  <si>
    <t xml:space="preserve">Sherwin-Williams 2063-4 </t>
  </si>
  <si>
    <t>paint</t>
  </si>
  <si>
    <t xml:space="preserve">Sherwin-Williams 6447-5 </t>
  </si>
  <si>
    <t xml:space="preserve">Sherwin-Williams 6639-7 </t>
  </si>
  <si>
    <t>Sherwin-Williams 6494-2</t>
  </si>
  <si>
    <t>Menards 22658062988</t>
  </si>
  <si>
    <t>paint supplies</t>
  </si>
  <si>
    <t>Home Depot 21110005807599</t>
  </si>
  <si>
    <t>Finish first floor</t>
  </si>
  <si>
    <t>Menards 73086068052</t>
  </si>
  <si>
    <t>Sheetrock front parlour</t>
  </si>
  <si>
    <t>Menards 78553025256</t>
  </si>
  <si>
    <t>Sheetrock back room \misc</t>
  </si>
  <si>
    <t>Menards 32962074196</t>
  </si>
  <si>
    <t>Menards 11511056508</t>
  </si>
  <si>
    <t>Misc</t>
  </si>
  <si>
    <t>Kmart  0935909070802612111</t>
  </si>
  <si>
    <t>toilet seat Jipp bathroom</t>
  </si>
  <si>
    <t>Home Depot  21110001099373</t>
  </si>
  <si>
    <t>saw blades framing</t>
  </si>
  <si>
    <t>Menards 306323108068965</t>
  </si>
  <si>
    <t>bathroom fan, Jipp water heater</t>
  </si>
  <si>
    <t>Menards 306323208086463</t>
  </si>
  <si>
    <t xml:space="preserve">Jipp bathroom </t>
  </si>
  <si>
    <t>True Value JRNL#I52057</t>
  </si>
  <si>
    <t>Jipp bathroom</t>
  </si>
  <si>
    <t>Menards 306324108073129</t>
  </si>
  <si>
    <t>Jipp</t>
  </si>
  <si>
    <t>Menards 306325308059564</t>
  </si>
  <si>
    <t>Mason blades rear wall</t>
  </si>
  <si>
    <t>Menards 26920049397</t>
  </si>
  <si>
    <t>Baseboard trim</t>
  </si>
  <si>
    <t>Pittsburgh Paints 000024369</t>
  </si>
  <si>
    <t>Window putty (Allan Hayes)</t>
  </si>
  <si>
    <t>Menards 20942062242</t>
  </si>
  <si>
    <t>Misc paint\screws</t>
  </si>
  <si>
    <t>Menards 39435045122</t>
  </si>
  <si>
    <t>Lighting for apartment</t>
  </si>
  <si>
    <t>Menards 15844026094</t>
  </si>
  <si>
    <t>Front door lock\painting\misc</t>
  </si>
  <si>
    <t>Flicks 000011</t>
  </si>
  <si>
    <t>Exterior lights</t>
  </si>
  <si>
    <t>Jipp Heating and cooling costs</t>
  </si>
  <si>
    <t>Heating and cooling</t>
  </si>
  <si>
    <t>Jipp Masonry work</t>
  </si>
  <si>
    <t>rear wall motar</t>
  </si>
  <si>
    <t>rear wall footing</t>
  </si>
  <si>
    <t>rear wall tools</t>
  </si>
  <si>
    <t>Quint City Stone JA-17339</t>
  </si>
  <si>
    <t>Builders sand &amp; cement 72421</t>
  </si>
  <si>
    <t>Req 5</t>
  </si>
  <si>
    <t>Jipp Electrical</t>
  </si>
  <si>
    <t>Bruns Electric Inc. Inv 3000</t>
  </si>
  <si>
    <t>Bruns Electric Inc. Inv 3009</t>
  </si>
  <si>
    <t>paint 730</t>
  </si>
  <si>
    <t>paint supplies 730</t>
  </si>
  <si>
    <t xml:space="preserve"> paint 730</t>
  </si>
  <si>
    <t>Menards 48441083414</t>
  </si>
  <si>
    <t>Jipp store</t>
  </si>
  <si>
    <t>Jipp Flooring</t>
  </si>
  <si>
    <t xml:space="preserve">Flooring back room </t>
  </si>
  <si>
    <t>730\732 Miscellaneous Costs</t>
  </si>
  <si>
    <t>Masonry</t>
  </si>
  <si>
    <t>730|732 Plumbing</t>
  </si>
  <si>
    <t>JMC\Ewert</t>
  </si>
  <si>
    <t>730\732 Gaines Rehab Costs</t>
  </si>
  <si>
    <r>
      <t xml:space="preserve">Kale heating and cooling  </t>
    </r>
    <r>
      <rPr>
        <sz val="10"/>
        <rFont val="Times New Roman"/>
        <family val="1"/>
      </rPr>
      <t>Inv. 16071-CR</t>
    </r>
  </si>
  <si>
    <r>
      <t xml:space="preserve">Kale heating and cooling  </t>
    </r>
    <r>
      <rPr>
        <sz val="10"/>
        <rFont val="Times New Roman"/>
        <family val="1"/>
      </rPr>
      <t>Inv. 2420</t>
    </r>
  </si>
  <si>
    <r>
      <t xml:space="preserve">McCormick Insulation </t>
    </r>
    <r>
      <rPr>
        <sz val="12"/>
        <rFont val="Times New Roman"/>
        <family val="1"/>
      </rPr>
      <t xml:space="preserve"> Inv </t>
    </r>
    <r>
      <rPr>
        <sz val="10"/>
        <rFont val="Times New Roman"/>
        <family val="1"/>
      </rPr>
      <t>4419</t>
    </r>
  </si>
  <si>
    <t>Store heating</t>
  </si>
  <si>
    <t>Req 4</t>
  </si>
  <si>
    <t>req 4</t>
  </si>
  <si>
    <t>Bruns Electric Inc. Inv 2945</t>
  </si>
  <si>
    <t>Bruns Electric Inc. Inv 2959</t>
  </si>
  <si>
    <t>Bruns Electric Inc. Inv 2910</t>
  </si>
  <si>
    <t>Jipp Store</t>
  </si>
  <si>
    <t>Ewert Plumbing 7/17/07</t>
  </si>
  <si>
    <t>Store plumbing</t>
  </si>
  <si>
    <t>Roof and gutters</t>
  </si>
  <si>
    <t>Store floor and loading dock</t>
  </si>
  <si>
    <t>Store flooring and loading Dock</t>
  </si>
  <si>
    <t>Roofing and gutters</t>
  </si>
  <si>
    <t>B&amp;B Sheet Metal downspouts Inv 16812</t>
  </si>
  <si>
    <t>Down spouts</t>
  </si>
  <si>
    <t>Menards 26667</t>
  </si>
  <si>
    <t xml:space="preserve"> Menards 84578</t>
  </si>
  <si>
    <t>electrical supplies store</t>
  </si>
  <si>
    <t>Keims exterior painting Inv A23906</t>
  </si>
  <si>
    <t xml:space="preserve"> paint store</t>
  </si>
  <si>
    <t>Lowes store paint 14416</t>
  </si>
  <si>
    <t>Menards 30631230607</t>
  </si>
  <si>
    <t>Menards 3981 06 9582</t>
  </si>
  <si>
    <t xml:space="preserve">Menards 70398 </t>
  </si>
  <si>
    <t>Menards 5482050541</t>
  </si>
  <si>
    <t>Menards 74721049651</t>
  </si>
  <si>
    <t xml:space="preserve"> ADA landing</t>
  </si>
  <si>
    <t xml:space="preserve"> Store front</t>
  </si>
  <si>
    <t xml:space="preserve"> store floor</t>
  </si>
  <si>
    <t xml:space="preserve"> Ceiling joists</t>
  </si>
  <si>
    <t xml:space="preserve"> loading dock</t>
  </si>
  <si>
    <t xml:space="preserve"> Loading dock</t>
  </si>
  <si>
    <t xml:space="preserve"> store ceiling</t>
  </si>
  <si>
    <t>Keims exterior painting Inv A36134</t>
  </si>
  <si>
    <t>Req 3</t>
  </si>
  <si>
    <t>Paint store</t>
  </si>
  <si>
    <t>Electricial Republic640814-00</t>
  </si>
  <si>
    <t>Electricial Republic 640936-00</t>
  </si>
  <si>
    <t xml:space="preserve"> Electricial Republic 646273-00 </t>
  </si>
  <si>
    <t>req 3</t>
  </si>
  <si>
    <t>Mags glass 600243</t>
  </si>
  <si>
    <t>safety glass front store window</t>
  </si>
  <si>
    <t>Menards 46184</t>
  </si>
  <si>
    <t>Delveau Construction Inv 275381</t>
  </si>
  <si>
    <t>Rebuild house chimney</t>
  </si>
  <si>
    <t xml:space="preserve">Roger Cole </t>
  </si>
  <si>
    <t>Store front wall</t>
  </si>
  <si>
    <t>Builders Sand and Gravel 59155</t>
  </si>
  <si>
    <t>Req 2</t>
  </si>
  <si>
    <t>Andrew Masonary</t>
  </si>
  <si>
    <t>repair north store wall</t>
  </si>
  <si>
    <t>Carvers Millworks Inv 1040</t>
  </si>
  <si>
    <t>soffit trim</t>
  </si>
  <si>
    <t>store front windows</t>
  </si>
  <si>
    <t xml:space="preserve">  Midwest Architectural  Inv. </t>
  </si>
  <si>
    <t xml:space="preserve">  Dan McDaniels Carpenter</t>
  </si>
  <si>
    <t xml:space="preserve">   Dan McDaniels helper</t>
  </si>
  <si>
    <t xml:space="preserve">  Menards</t>
  </si>
  <si>
    <t xml:space="preserve">    Menards</t>
  </si>
  <si>
    <t xml:space="preserve"> Dan McDaniels Carpenter</t>
  </si>
  <si>
    <t xml:space="preserve">    MAGS</t>
  </si>
  <si>
    <t>Store front</t>
  </si>
  <si>
    <t xml:space="preserve">  Dan McDaniels helper</t>
  </si>
  <si>
    <t xml:space="preserve"> store front</t>
  </si>
  <si>
    <t>front window</t>
  </si>
  <si>
    <t>Cedar roof</t>
  </si>
  <si>
    <t>store floor</t>
  </si>
  <si>
    <t>Req 1</t>
  </si>
  <si>
    <t xml:space="preserve">730 Flooring </t>
  </si>
  <si>
    <t>Menards 90021037956</t>
  </si>
  <si>
    <t>Menards 84721057425</t>
  </si>
  <si>
    <t>Mark Construction Inv, 213</t>
  </si>
  <si>
    <t>Mark Construction Inv. 206</t>
  </si>
  <si>
    <t>Mark Construction Inv. 208</t>
  </si>
  <si>
    <t xml:space="preserve">  Mark Construction Inv. 217</t>
  </si>
  <si>
    <t xml:space="preserve"> Mark Construction Inv. 223</t>
  </si>
  <si>
    <t>Midwest sheet metal Invoice 1</t>
  </si>
  <si>
    <t>install down spouts, loading dock gutter</t>
  </si>
  <si>
    <t xml:space="preserve">RDA </t>
  </si>
  <si>
    <t>HSPG-2</t>
  </si>
  <si>
    <t>HSPG-1</t>
  </si>
  <si>
    <t>HSPG-3</t>
  </si>
  <si>
    <t>HSPG-4</t>
  </si>
  <si>
    <t>HSPG-5</t>
  </si>
  <si>
    <t>SCHC 1</t>
  </si>
  <si>
    <t>SCHC 2</t>
  </si>
  <si>
    <t>730\732 Gaines Funding</t>
  </si>
  <si>
    <t xml:space="preserve"> Friends of Jipp Project November 30, 2004 </t>
  </si>
  <si>
    <t xml:space="preserve"> Donations</t>
  </si>
  <si>
    <t xml:space="preserve"> Alcoa Employees and Community Credit Union</t>
  </si>
  <si>
    <t xml:space="preserve"> RDA Emergency Grant</t>
  </si>
  <si>
    <t xml:space="preserve"> SHSI Emergency Grant</t>
  </si>
  <si>
    <t xml:space="preserve">Total </t>
  </si>
  <si>
    <t xml:space="preserve"> Expenses</t>
  </si>
  <si>
    <t xml:space="preserve"> VonMaur Construction</t>
  </si>
  <si>
    <t xml:space="preserve"> Seiffert Lumber September</t>
  </si>
  <si>
    <t xml:space="preserve"> Seiffert Lumber October</t>
  </si>
  <si>
    <t xml:space="preserve"> Mark Construction</t>
  </si>
  <si>
    <t xml:space="preserve"> GRG Expenses</t>
  </si>
  <si>
    <t>Total Expenses</t>
  </si>
  <si>
    <t>Jipp Project Gateway Redevelopment Group Expenses</t>
  </si>
  <si>
    <t>Description</t>
  </si>
  <si>
    <t>Status</t>
  </si>
  <si>
    <t>Framing\Roofing</t>
  </si>
  <si>
    <t>Phase 2</t>
  </si>
  <si>
    <t>Menards-tarps</t>
  </si>
  <si>
    <t>Paid</t>
  </si>
  <si>
    <t>USPS Emergency grant</t>
  </si>
  <si>
    <t>USPS-HSPG</t>
  </si>
  <si>
    <t>Menards-metal valley</t>
  </si>
  <si>
    <t>Kinko's</t>
  </si>
  <si>
    <t>Architect-travel expenses</t>
  </si>
  <si>
    <t>Menards-Mobile home Jacks</t>
  </si>
  <si>
    <t>Menards-hardware</t>
  </si>
  <si>
    <t>Menards-lumber</t>
  </si>
  <si>
    <t>Midwest Architectural deposit</t>
  </si>
  <si>
    <t>Builders Sand and Gravel</t>
  </si>
  <si>
    <t>City of Davenport Building permit</t>
  </si>
  <si>
    <t>Roger Cole mason</t>
  </si>
  <si>
    <t>Menards-lumber, tarps</t>
  </si>
  <si>
    <t>Menards-lumber\roofing</t>
  </si>
  <si>
    <t>Menards-Lumber\ roofing</t>
  </si>
  <si>
    <t>Menards-Lumber\roofing, Bill</t>
  </si>
  <si>
    <t>Menards-Lumber\roofing</t>
  </si>
  <si>
    <t xml:space="preserve">Architect for grant </t>
  </si>
  <si>
    <t>Paid by SHSI</t>
  </si>
  <si>
    <t>First Dumster</t>
  </si>
  <si>
    <t xml:space="preserve">Total GRG Expenses </t>
  </si>
  <si>
    <t xml:space="preserve">Jipp Project Costs\Estimates </t>
  </si>
  <si>
    <t>Estimate</t>
  </si>
  <si>
    <t>Phase 2 Est.</t>
  </si>
  <si>
    <t>Actual</t>
  </si>
  <si>
    <t>Net</t>
  </si>
  <si>
    <t xml:space="preserve">Foundation </t>
  </si>
  <si>
    <t>Lumber</t>
  </si>
  <si>
    <t>Phase 2 now</t>
  </si>
  <si>
    <t>3 - 4' x 10' Store window sashes</t>
  </si>
  <si>
    <t>Store front brick corner column</t>
  </si>
  <si>
    <t>Store front window framing</t>
  </si>
  <si>
    <t>Architect</t>
  </si>
  <si>
    <t xml:space="preserve"> for State grants</t>
  </si>
  <si>
    <t>Framer</t>
  </si>
  <si>
    <t xml:space="preserve">needed to complete roof </t>
  </si>
  <si>
    <t>Original Estimate</t>
  </si>
  <si>
    <t>Phase 2 addition</t>
  </si>
  <si>
    <t>Needed extras</t>
  </si>
  <si>
    <t>Total Estimate Costs</t>
  </si>
  <si>
    <t>Total  Actual  Spent as of</t>
  </si>
  <si>
    <t>Phase 1 actual total cost</t>
  </si>
  <si>
    <t>Total Updated Project Cost Estimate</t>
  </si>
  <si>
    <t>Tan Architect</t>
  </si>
  <si>
    <t>Alcoa Credit Union</t>
  </si>
  <si>
    <t>RDA Emergency Grant</t>
  </si>
  <si>
    <t>SHSI Emergency Grant</t>
  </si>
  <si>
    <t>Phase 1</t>
  </si>
  <si>
    <t>JMC Total</t>
  </si>
  <si>
    <t>Kale Company</t>
  </si>
  <si>
    <t>Bruns Electric Inc.</t>
  </si>
  <si>
    <t xml:space="preserve">McCormick </t>
  </si>
  <si>
    <t>Statement</t>
  </si>
  <si>
    <t xml:space="preserve">Stoffers Property </t>
  </si>
  <si>
    <t>Builders S &amp; G</t>
  </si>
  <si>
    <t>Lowes</t>
  </si>
  <si>
    <t>JA-17339</t>
  </si>
  <si>
    <t>Menards</t>
  </si>
  <si>
    <t xml:space="preserve">2063-4 </t>
  </si>
  <si>
    <t>Sherwin-Williams</t>
  </si>
  <si>
    <t xml:space="preserve">6447-5 </t>
  </si>
  <si>
    <t xml:space="preserve">6639-7 </t>
  </si>
  <si>
    <t>6494-2</t>
  </si>
  <si>
    <t>Home Depot</t>
  </si>
  <si>
    <t xml:space="preserve"> JRNL#I52057</t>
  </si>
  <si>
    <t>True Value</t>
  </si>
  <si>
    <t>Kmart</t>
  </si>
  <si>
    <t>Menards Down spout</t>
  </si>
  <si>
    <t>Menards ADA landing</t>
  </si>
  <si>
    <t>Menards Store front</t>
  </si>
  <si>
    <t>Menards store floor</t>
  </si>
  <si>
    <t>Lowes store paint</t>
  </si>
  <si>
    <t>Lowes store</t>
  </si>
  <si>
    <t>3981 06 9582</t>
  </si>
  <si>
    <t>Menards Ceiling joists</t>
  </si>
  <si>
    <t>Menards Electrical</t>
  </si>
  <si>
    <t>Menards loading dock</t>
  </si>
  <si>
    <t>Menards Loading dock</t>
  </si>
  <si>
    <t>A23906</t>
  </si>
  <si>
    <t>Keims exterior painting</t>
  </si>
  <si>
    <t>Menards store ceiling</t>
  </si>
  <si>
    <t>Burns Electric</t>
  </si>
  <si>
    <t>07-158</t>
  </si>
  <si>
    <t>Ewert Plumbing</t>
  </si>
  <si>
    <t>B&amp;B Sheet Metal downspouts</t>
  </si>
  <si>
    <t>16071-CR</t>
  </si>
  <si>
    <t>Kale Heating</t>
  </si>
  <si>
    <t>A36134</t>
  </si>
  <si>
    <t>$58.79 paint Keim's Paint Center</t>
  </si>
  <si>
    <t>$23.54 MAGS glass</t>
  </si>
  <si>
    <t>640814-00</t>
  </si>
  <si>
    <t>$44.30 Electricial Republic</t>
  </si>
  <si>
    <t>640936-00</t>
  </si>
  <si>
    <t>$37.81 Electricial Republic</t>
  </si>
  <si>
    <t>646273-00</t>
  </si>
  <si>
    <t xml:space="preserve">  $7.10 Electricial Republic</t>
  </si>
  <si>
    <t>$5,386 Mark Construction</t>
  </si>
  <si>
    <t>$5386 Mark Construction</t>
  </si>
  <si>
    <t>$40.48 Menards</t>
  </si>
  <si>
    <t xml:space="preserve">   $54 Dan McDaniels Carpenter</t>
  </si>
  <si>
    <t xml:space="preserve">    $54 Dan McDaniels Carpenter</t>
  </si>
  <si>
    <t xml:space="preserve">   $24 Dan McDaniels helper</t>
  </si>
  <si>
    <t xml:space="preserve">    $24 Dan McDaniels helper</t>
  </si>
  <si>
    <t xml:space="preserve"> $237.58 Menards</t>
  </si>
  <si>
    <t xml:space="preserve">  $237.58 Menards</t>
  </si>
  <si>
    <t xml:space="preserve"> $350  Carvers Millworks</t>
  </si>
  <si>
    <t xml:space="preserve">  $350  Carvers Millworks</t>
  </si>
  <si>
    <t xml:space="preserve"> $805 Delveau Construction</t>
  </si>
  <si>
    <t xml:space="preserve">  $805 Delveau Construction</t>
  </si>
  <si>
    <t xml:space="preserve">  $190 Roger Cole Mason</t>
  </si>
  <si>
    <t xml:space="preserve">    $42.71 Menards</t>
  </si>
  <si>
    <t xml:space="preserve"> $750 Dan McDaniels Carpenter</t>
  </si>
  <si>
    <t xml:space="preserve">  $750 Dan McDaniels Carpenter</t>
  </si>
  <si>
    <t xml:space="preserve"> $591.50 Mark Construction</t>
  </si>
  <si>
    <t xml:space="preserve">  $591.50 Mark Construction</t>
  </si>
  <si>
    <t xml:space="preserve">   $14.89 Builders S &amp; C</t>
  </si>
  <si>
    <t xml:space="preserve">    $14.89 Builders S &amp; C</t>
  </si>
  <si>
    <t xml:space="preserve">         </t>
  </si>
  <si>
    <t xml:space="preserve">  $300 Andrews Masonry</t>
  </si>
  <si>
    <t xml:space="preserve">   $300 Andrews Masonry</t>
  </si>
  <si>
    <t xml:space="preserve">   Invoice</t>
  </si>
  <si>
    <t xml:space="preserve">  $479.36 Midwest Architectural</t>
  </si>
  <si>
    <t xml:space="preserve">   $479.36 Midwest Architectural</t>
  </si>
  <si>
    <t xml:space="preserve">      $9.63 MAGS</t>
  </si>
  <si>
    <t xml:space="preserve">       $9.63 MAGS</t>
  </si>
  <si>
    <t>$5,935  Mark Construction</t>
  </si>
  <si>
    <t>Request 1</t>
  </si>
  <si>
    <t>Cedar Roof</t>
  </si>
  <si>
    <t>730 interior rehab</t>
  </si>
  <si>
    <t>730 Apartment Rehab</t>
  </si>
  <si>
    <t xml:space="preserve">                     </t>
  </si>
  <si>
    <t>Jack's unpaid GRG  expenses</t>
  </si>
  <si>
    <t>Item</t>
  </si>
  <si>
    <t>Check</t>
  </si>
  <si>
    <t>822 Loan</t>
  </si>
  <si>
    <t>822 charges 2006-2008</t>
  </si>
  <si>
    <t>HSPG Request 4</t>
  </si>
  <si>
    <t>Davenport sewer 730 Gaines</t>
  </si>
  <si>
    <t>QuickBooks</t>
  </si>
  <si>
    <t>MS Front page web site</t>
  </si>
  <si>
    <t>Godaddy website</t>
  </si>
  <si>
    <t>Menards 84630056886 Jipp Misc</t>
  </si>
  <si>
    <t>Menards 73088059573 Jipp Misc</t>
  </si>
  <si>
    <t>Home Depot 21110005755442 Jipp Misc</t>
  </si>
  <si>
    <t>Office Max 36440556 ink</t>
  </si>
  <si>
    <t>EBay sales shipping 2006-2008</t>
  </si>
  <si>
    <t xml:space="preserve"> Marion's unpaid expenses</t>
  </si>
  <si>
    <t>822 Charges</t>
  </si>
  <si>
    <t>Home Depot 21110005870506 Jipp Apt. painting</t>
  </si>
  <si>
    <t>Menards 15225055940 Jipp Apt. painting</t>
  </si>
  <si>
    <t>Menards 15225076529 Jipp Apt. painting</t>
  </si>
  <si>
    <t>Menards 20942078897 Jipp Apt. painting</t>
  </si>
  <si>
    <t>Menards 48441069592 Jipp Apt. painting</t>
  </si>
  <si>
    <t>Contractors unpaid expenses</t>
  </si>
  <si>
    <t>Kale Jipp apartment</t>
  </si>
  <si>
    <t>Bruns Jipp apartment</t>
  </si>
  <si>
    <t>JMC completed plumbing</t>
  </si>
  <si>
    <t>Scott County Landfill</t>
  </si>
  <si>
    <t>IA- IL Termite&amp;Pest (chk 1576 not cleared)</t>
  </si>
  <si>
    <t>Total GRG debts</t>
  </si>
  <si>
    <t>Home Depot 21110005870506</t>
  </si>
  <si>
    <t xml:space="preserve">Menards 15225055940 </t>
  </si>
  <si>
    <t xml:space="preserve">Menards 15225076529 </t>
  </si>
  <si>
    <t>Menards 20942078897</t>
  </si>
  <si>
    <t xml:space="preserve">Menards 48441069592 </t>
  </si>
  <si>
    <t>marion</t>
  </si>
  <si>
    <t>felt\tools</t>
  </si>
  <si>
    <t>Hardware</t>
  </si>
  <si>
    <t>locks</t>
  </si>
  <si>
    <t>chk 1601</t>
  </si>
  <si>
    <t>jack</t>
  </si>
  <si>
    <t>Jack</t>
  </si>
  <si>
    <t>Sheetrock back room \sockets\misc</t>
  </si>
  <si>
    <t>Menards 15844015065</t>
  </si>
  <si>
    <t>Kitchen lights</t>
  </si>
  <si>
    <t>Marion</t>
  </si>
  <si>
    <t>Expenses owed</t>
  </si>
  <si>
    <t>Utilities</t>
  </si>
  <si>
    <t>730\732 Utilities</t>
  </si>
  <si>
    <t>MidAmerican</t>
  </si>
  <si>
    <t>Electric\gas</t>
  </si>
  <si>
    <t>11//2008</t>
  </si>
  <si>
    <t>12//2008</t>
  </si>
  <si>
    <t>Kitchen</t>
  </si>
  <si>
    <t>Bathroom</t>
  </si>
  <si>
    <t>Home Depot 2110000569418</t>
  </si>
  <si>
    <t>Counter\sink</t>
  </si>
  <si>
    <t>Menards 22658078547</t>
  </si>
  <si>
    <t>Durock\denshield\misc</t>
  </si>
  <si>
    <t>coupon</t>
  </si>
  <si>
    <t>Lighting</t>
  </si>
  <si>
    <t>Friends of Jipp</t>
  </si>
  <si>
    <t>as of March 2009</t>
  </si>
  <si>
    <t>Acetool 50389</t>
  </si>
  <si>
    <t>Router bit base board ogee</t>
  </si>
  <si>
    <t>Lowes S0107CA1 1334553</t>
  </si>
  <si>
    <t>floor and shower Tile</t>
  </si>
  <si>
    <t>1//1/2009</t>
  </si>
  <si>
    <t>July 27,2009</t>
  </si>
  <si>
    <t>Paid by</t>
  </si>
  <si>
    <t>sub totals</t>
  </si>
  <si>
    <t>GRG 1559</t>
  </si>
  <si>
    <t>GRG 1563</t>
  </si>
  <si>
    <t>Rebuild north wall, gut first floor</t>
  </si>
  <si>
    <t>GRG 1587</t>
  </si>
  <si>
    <t>GRG 1588</t>
  </si>
  <si>
    <t>GRG 1593</t>
  </si>
  <si>
    <t>GRG 1605</t>
  </si>
  <si>
    <t>GRG 1596</t>
  </si>
  <si>
    <t>GRG 1597</t>
  </si>
  <si>
    <t>Materials-Electrical</t>
  </si>
  <si>
    <t>GRG 1610</t>
  </si>
  <si>
    <t>GRG 1598</t>
  </si>
  <si>
    <t>JH</t>
  </si>
  <si>
    <t>GRG 1603</t>
  </si>
  <si>
    <t>Back wall limestone</t>
  </si>
  <si>
    <t>GRG 1591</t>
  </si>
  <si>
    <t>GRG 1592</t>
  </si>
  <si>
    <t>MM</t>
  </si>
  <si>
    <t>GRG 1604</t>
  </si>
  <si>
    <t xml:space="preserve">Home Depot 21110005870506 </t>
  </si>
  <si>
    <t>Misc sandpaper</t>
  </si>
  <si>
    <t>Menards 15225055940</t>
  </si>
  <si>
    <t>Misc painting</t>
  </si>
  <si>
    <t>Menards 15225076529</t>
  </si>
  <si>
    <t>Menards 48441069592</t>
  </si>
  <si>
    <t>Menards 22685062988</t>
  </si>
  <si>
    <t>Sherwin Williams</t>
  </si>
  <si>
    <t>Paint</t>
  </si>
  <si>
    <t xml:space="preserve">Menards 78553063906 </t>
  </si>
  <si>
    <t>wall size</t>
  </si>
  <si>
    <t>Lowes S0107JC2 1467</t>
  </si>
  <si>
    <t>Paint Supplies</t>
  </si>
  <si>
    <t>Diamond Vogel</t>
  </si>
  <si>
    <t>Menards 57448 04 1334</t>
  </si>
  <si>
    <t>Stripping Solution</t>
  </si>
  <si>
    <t>Spindle stripping</t>
  </si>
  <si>
    <t>Home Depot 21110569418</t>
  </si>
  <si>
    <t>Kitchen counter and sink</t>
  </si>
  <si>
    <t>Home Depot 48118393041</t>
  </si>
  <si>
    <t>Endcap Kit-Counter</t>
  </si>
  <si>
    <t>Lowes Online receipt</t>
  </si>
  <si>
    <t>Stove &amp; Refrigerator</t>
  </si>
  <si>
    <t>Lowes S0107AK2 1027000</t>
  </si>
  <si>
    <t>Electrical Cord for Range</t>
  </si>
  <si>
    <t>Menards 11511 08 4024</t>
  </si>
  <si>
    <t>Light Bulbs and wall base adhesive</t>
  </si>
  <si>
    <t>Bathroom floor misc</t>
  </si>
  <si>
    <t>Lowes S0107ca11334553</t>
  </si>
  <si>
    <t>Bathroom tile</t>
  </si>
  <si>
    <t>Menards 5853006307</t>
  </si>
  <si>
    <t>Misc bathroom &amp; varnish</t>
  </si>
  <si>
    <t>Menards 84712064977</t>
  </si>
  <si>
    <t>Trim boards and mortar</t>
  </si>
  <si>
    <t xml:space="preserve">Flick MC 85138503DS66D8YKT </t>
  </si>
  <si>
    <t>Bathroom Sink and Faucet</t>
  </si>
  <si>
    <t>Home Depot 010306760003</t>
  </si>
  <si>
    <t>Grout and Grout Bag</t>
  </si>
  <si>
    <t>Menards 44806600127</t>
  </si>
  <si>
    <t>Thinset</t>
  </si>
  <si>
    <t>Home Depot 211100003 38970</t>
  </si>
  <si>
    <t>Grout &amp; Bulbs</t>
  </si>
  <si>
    <t>Menards 46125 04 3179</t>
  </si>
  <si>
    <t xml:space="preserve"> Toilet ,Seat &amp; Back misc</t>
  </si>
  <si>
    <t>Home Depot 2111 00003 05722</t>
  </si>
  <si>
    <t>Medicine Cabinet and ?</t>
  </si>
  <si>
    <t>Home Depot 2111 00003 05748</t>
  </si>
  <si>
    <t>Silicone</t>
  </si>
  <si>
    <t>Home Depot 2111 00012 58912</t>
  </si>
  <si>
    <t>Lowes S0107CC1 141539</t>
  </si>
  <si>
    <t>Tile</t>
  </si>
  <si>
    <t>Big Lots 5381</t>
  </si>
  <si>
    <t>Towel Bars</t>
  </si>
  <si>
    <t>Menards 46090 03 9914</t>
  </si>
  <si>
    <t>Paper Holder</t>
  </si>
  <si>
    <t>GRG</t>
  </si>
  <si>
    <t>Restore</t>
  </si>
  <si>
    <t>Misc insulation</t>
  </si>
  <si>
    <t>Ace Tool 50389</t>
  </si>
  <si>
    <t>Molding bit</t>
  </si>
  <si>
    <t>SOI MCVISA1</t>
  </si>
  <si>
    <t>Certificate of good standing</t>
  </si>
  <si>
    <t>Home Depot 21110005777016</t>
  </si>
  <si>
    <t>Misc tools</t>
  </si>
  <si>
    <t>Menards 12476061482</t>
  </si>
  <si>
    <t>misc</t>
  </si>
  <si>
    <t>Menards 17366056568</t>
  </si>
  <si>
    <t>Wood</t>
  </si>
  <si>
    <t>Scott Area Landfill</t>
  </si>
  <si>
    <t>Trash Dump</t>
  </si>
  <si>
    <t>Menards 32976067576</t>
  </si>
  <si>
    <t>Wood Trim-</t>
  </si>
  <si>
    <t>MLCS Woodworking</t>
  </si>
  <si>
    <t>Router bits for apartment baseboard</t>
  </si>
  <si>
    <t>Office Max</t>
  </si>
  <si>
    <t>Ink &amp; Paper for printer</t>
  </si>
  <si>
    <t>Stetson Building Do5712</t>
  </si>
  <si>
    <t>Lime Bag</t>
  </si>
  <si>
    <t>Builders 78529968</t>
  </si>
  <si>
    <t>Bag of Portland</t>
  </si>
  <si>
    <t>Tom Stoffers Masonry 137253</t>
  </si>
  <si>
    <t>Repair of Basement Wall</t>
  </si>
  <si>
    <t>GRG 1609</t>
  </si>
  <si>
    <t>Menards 46099 06 5826</t>
  </si>
  <si>
    <t>Menards 71 03 7563</t>
  </si>
  <si>
    <t>Molding and Electrical Covers</t>
  </si>
  <si>
    <t>K&amp;K</t>
  </si>
  <si>
    <t>Saw Blades</t>
  </si>
  <si>
    <t>Lowes S0107SV2 1295356</t>
  </si>
  <si>
    <t>Brads and 24 x 24 inch square</t>
  </si>
  <si>
    <t>Speedysigns.com</t>
  </si>
  <si>
    <t>house numbers</t>
  </si>
  <si>
    <t>GRG PP</t>
  </si>
  <si>
    <t>Menards 73088088648</t>
  </si>
  <si>
    <t>Dryer vent, misc</t>
  </si>
  <si>
    <t>Menards 46119 05 1302</t>
  </si>
  <si>
    <t>Molding, closet shelving, Misc.</t>
  </si>
  <si>
    <t>Midwest Architectural</t>
  </si>
  <si>
    <t>Storm and screen windows</t>
  </si>
  <si>
    <t>Jipp sub box for apt $1,252.85 on 730 costs</t>
  </si>
  <si>
    <t>730 rough in wiring $682.41 on 730 costs</t>
  </si>
  <si>
    <t xml:space="preserve"> Apartment Plumbing $3,151.53 on 730 costs</t>
  </si>
  <si>
    <t>Complete plumbing $1,748.28 on 730 costs</t>
  </si>
  <si>
    <t>Ewert</t>
  </si>
  <si>
    <t>Basement drain</t>
  </si>
  <si>
    <t>flooring apartment $1,137.30 on 730 costs</t>
  </si>
  <si>
    <t>underlayment apartment $151.28 on 730 costs</t>
  </si>
  <si>
    <t>Heating and Air Conditioning $6,385 on 730 costs</t>
  </si>
  <si>
    <t>Insulation 730 $1582 on 730 costs</t>
  </si>
  <si>
    <t>Tom Stoffers cellar wall</t>
  </si>
  <si>
    <t>Jipp costs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</si>
</sst>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mmmm\ d\,\ yyyy;@"/>
    <numFmt numFmtId="171" formatCode="&quot;$&quot;#,##0.0"/>
    <numFmt numFmtId="172" formatCode="&quot;$&quot;#,##0.00"/>
    <numFmt numFmtId="173" formatCode="&quot;$&quot;#,##0.000"/>
    <numFmt numFmtId="174" formatCode="&quot;$&quot;#,##0.0000"/>
    <numFmt numFmtId="175" formatCode="&quot;$&quot;#,##0.00000"/>
    <numFmt numFmtId="176" formatCode="&quot;$&quot;#,##0.000000"/>
    <numFmt numFmtId="177" formatCode="0.0"/>
    <numFmt numFmtId="178" formatCode="&quot;$&quot;#,##0.00;[Red]&quot;$&quot;#,##0.00"/>
    <numFmt numFmtId="179" formatCode="m/d/yy;@"/>
    <numFmt numFmtId="180" formatCode="&quot;$&quot;#,##0;[Red]&quot;$&quot;#,##0"/>
    <numFmt numFmtId="181" formatCode="#,##0;[Red]#,##0"/>
  </numFmts>
  <fonts count="2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4"/>
      <name val="Baskerville"/>
      <family val="0"/>
    </font>
    <font>
      <sz val="14"/>
      <name val="Baskerville"/>
      <family val="0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6"/>
      <name val="Baskerville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lightGray">
        <fgColor indexed="13"/>
        <bgColor indexed="26"/>
      </patternFill>
    </fill>
  </fills>
  <borders count="151">
    <border>
      <left/>
      <right/>
      <top/>
      <bottom/>
      <diagonal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/>
      <right style="double"/>
      <top style="medium"/>
      <bottom style="hair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8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4" fontId="9" fillId="0" borderId="5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6" fontId="0" fillId="0" borderId="0" xfId="0" applyNumberFormat="1" applyAlignment="1">
      <alignment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8" fontId="9" fillId="0" borderId="7" xfId="0" applyNumberFormat="1" applyFont="1" applyBorder="1" applyAlignment="1">
      <alignment vertical="top" wrapText="1"/>
    </xf>
    <xf numFmtId="8" fontId="9" fillId="0" borderId="8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72" fontId="10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9" fillId="0" borderId="9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9" fillId="2" borderId="10" xfId="0" applyNumberFormat="1" applyFont="1" applyFill="1" applyBorder="1" applyAlignment="1">
      <alignment vertical="top" wrapText="1"/>
    </xf>
    <xf numFmtId="172" fontId="9" fillId="2" borderId="11" xfId="0" applyNumberFormat="1" applyFont="1" applyFill="1" applyBorder="1" applyAlignment="1">
      <alignment vertical="top" wrapText="1"/>
    </xf>
    <xf numFmtId="172" fontId="9" fillId="2" borderId="12" xfId="0" applyNumberFormat="1" applyFont="1" applyFill="1" applyBorder="1" applyAlignment="1">
      <alignment vertical="top" wrapText="1"/>
    </xf>
    <xf numFmtId="172" fontId="9" fillId="2" borderId="0" xfId="0" applyNumberFormat="1" applyFont="1" applyFill="1" applyBorder="1" applyAlignment="1">
      <alignment vertical="top" wrapText="1"/>
    </xf>
    <xf numFmtId="172" fontId="9" fillId="2" borderId="13" xfId="0" applyNumberFormat="1" applyFont="1" applyFill="1" applyBorder="1" applyAlignment="1">
      <alignment vertical="top" wrapText="1"/>
    </xf>
    <xf numFmtId="172" fontId="9" fillId="2" borderId="14" xfId="0" applyNumberFormat="1" applyFont="1" applyFill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172" fontId="4" fillId="0" borderId="9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 wrapText="1"/>
    </xf>
    <xf numFmtId="8" fontId="9" fillId="0" borderId="7" xfId="0" applyNumberFormat="1" applyFont="1" applyBorder="1" applyAlignment="1">
      <alignment horizontal="left" vertical="top" wrapText="1"/>
    </xf>
    <xf numFmtId="172" fontId="9" fillId="0" borderId="16" xfId="0" applyNumberFormat="1" applyFont="1" applyBorder="1" applyAlignment="1">
      <alignment vertical="top" wrapText="1"/>
    </xf>
    <xf numFmtId="4" fontId="1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right"/>
    </xf>
    <xf numFmtId="172" fontId="9" fillId="2" borderId="11" xfId="0" applyNumberFormat="1" applyFont="1" applyFill="1" applyBorder="1" applyAlignment="1">
      <alignment horizontal="right" vertical="top" wrapText="1"/>
    </xf>
    <xf numFmtId="172" fontId="9" fillId="2" borderId="14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2" fontId="4" fillId="0" borderId="14" xfId="0" applyNumberFormat="1" applyFont="1" applyBorder="1" applyAlignment="1">
      <alignment horizontal="right" vertical="top" wrapText="1"/>
    </xf>
    <xf numFmtId="14" fontId="4" fillId="0" borderId="17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9" fillId="0" borderId="16" xfId="0" applyNumberFormat="1" applyFont="1" applyBorder="1" applyAlignment="1">
      <alignment horizontal="right" vertical="top" wrapText="1"/>
    </xf>
    <xf numFmtId="178" fontId="11" fillId="0" borderId="0" xfId="0" applyNumberFormat="1" applyFont="1" applyAlignment="1">
      <alignment horizontal="right"/>
    </xf>
    <xf numFmtId="0" fontId="9" fillId="0" borderId="19" xfId="0" applyFont="1" applyBorder="1" applyAlignment="1">
      <alignment horizontal="center"/>
    </xf>
    <xf numFmtId="179" fontId="9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 indent="1"/>
    </xf>
    <xf numFmtId="179" fontId="14" fillId="0" borderId="24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172" fontId="13" fillId="0" borderId="26" xfId="0" applyNumberFormat="1" applyFont="1" applyBorder="1" applyAlignment="1">
      <alignment horizontal="right" indent="1"/>
    </xf>
    <xf numFmtId="0" fontId="13" fillId="0" borderId="27" xfId="0" applyFont="1" applyBorder="1" applyAlignment="1">
      <alignment/>
    </xf>
    <xf numFmtId="179" fontId="14" fillId="0" borderId="28" xfId="0" applyNumberFormat="1" applyFont="1" applyBorder="1" applyAlignment="1">
      <alignment/>
    </xf>
    <xf numFmtId="168" fontId="14" fillId="0" borderId="29" xfId="0" applyNumberFormat="1" applyFont="1" applyBorder="1" applyAlignment="1">
      <alignment horizontal="center"/>
    </xf>
    <xf numFmtId="172" fontId="13" fillId="0" borderId="30" xfId="0" applyNumberFormat="1" applyFont="1" applyBorder="1" applyAlignment="1">
      <alignment horizontal="right" indent="1"/>
    </xf>
    <xf numFmtId="168" fontId="13" fillId="0" borderId="27" xfId="0" applyNumberFormat="1" applyFont="1" applyBorder="1" applyAlignment="1">
      <alignment horizontal="left" indent="2"/>
    </xf>
    <xf numFmtId="172" fontId="13" fillId="0" borderId="31" xfId="0" applyNumberFormat="1" applyFont="1" applyBorder="1" applyAlignment="1">
      <alignment horizontal="right" indent="1"/>
    </xf>
    <xf numFmtId="0" fontId="14" fillId="0" borderId="29" xfId="0" applyFont="1" applyBorder="1" applyAlignment="1">
      <alignment horizontal="center"/>
    </xf>
    <xf numFmtId="168" fontId="13" fillId="0" borderId="32" xfId="0" applyNumberFormat="1" applyFont="1" applyBorder="1" applyAlignment="1">
      <alignment horizontal="left" indent="2"/>
    </xf>
    <xf numFmtId="179" fontId="14" fillId="0" borderId="1" xfId="0" applyNumberFormat="1" applyFont="1" applyBorder="1" applyAlignment="1">
      <alignment horizontal="center"/>
    </xf>
    <xf numFmtId="168" fontId="14" fillId="0" borderId="33" xfId="0" applyNumberFormat="1" applyFont="1" applyBorder="1" applyAlignment="1">
      <alignment horizontal="center"/>
    </xf>
    <xf numFmtId="168" fontId="13" fillId="0" borderId="34" xfId="0" applyNumberFormat="1" applyFont="1" applyBorder="1" applyAlignment="1">
      <alignment horizontal="left" indent="2"/>
    </xf>
    <xf numFmtId="179" fontId="14" fillId="0" borderId="35" xfId="0" applyNumberFormat="1" applyFont="1" applyBorder="1" applyAlignment="1">
      <alignment/>
    </xf>
    <xf numFmtId="168" fontId="14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 horizontal="right"/>
    </xf>
    <xf numFmtId="179" fontId="14" fillId="0" borderId="38" xfId="0" applyNumberFormat="1" applyFont="1" applyBorder="1" applyAlignment="1">
      <alignment/>
    </xf>
    <xf numFmtId="168" fontId="14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left" indent="1"/>
    </xf>
    <xf numFmtId="179" fontId="14" fillId="0" borderId="40" xfId="0" applyNumberFormat="1" applyFont="1" applyBorder="1" applyAlignment="1">
      <alignment horizontal="right" indent="1"/>
    </xf>
    <xf numFmtId="0" fontId="14" fillId="0" borderId="41" xfId="0" applyFont="1" applyBorder="1" applyAlignment="1">
      <alignment horizontal="center"/>
    </xf>
    <xf numFmtId="172" fontId="13" fillId="0" borderId="42" xfId="0" applyNumberFormat="1" applyFont="1" applyBorder="1" applyAlignment="1">
      <alignment horizontal="right" indent="1"/>
    </xf>
    <xf numFmtId="0" fontId="13" fillId="0" borderId="43" xfId="0" applyFont="1" applyBorder="1" applyAlignment="1">
      <alignment/>
    </xf>
    <xf numFmtId="179" fontId="14" fillId="0" borderId="44" xfId="0" applyNumberFormat="1" applyFont="1" applyBorder="1" applyAlignment="1">
      <alignment horizontal="right" indent="1"/>
    </xf>
    <xf numFmtId="168" fontId="14" fillId="0" borderId="45" xfId="0" applyNumberFormat="1" applyFont="1" applyBorder="1" applyAlignment="1">
      <alignment horizontal="center"/>
    </xf>
    <xf numFmtId="172" fontId="13" fillId="0" borderId="46" xfId="0" applyNumberFormat="1" applyFont="1" applyBorder="1" applyAlignment="1">
      <alignment horizontal="right" indent="1"/>
    </xf>
    <xf numFmtId="0" fontId="14" fillId="0" borderId="47" xfId="0" applyFont="1" applyBorder="1" applyAlignment="1">
      <alignment horizontal="center"/>
    </xf>
    <xf numFmtId="179" fontId="14" fillId="0" borderId="45" xfId="0" applyNumberFormat="1" applyFont="1" applyBorder="1" applyAlignment="1">
      <alignment horizontal="right" indent="1"/>
    </xf>
    <xf numFmtId="168" fontId="14" fillId="0" borderId="44" xfId="0" applyNumberFormat="1" applyFont="1" applyBorder="1" applyAlignment="1">
      <alignment horizontal="center"/>
    </xf>
    <xf numFmtId="179" fontId="14" fillId="0" borderId="41" xfId="0" applyNumberFormat="1" applyFont="1" applyBorder="1" applyAlignment="1">
      <alignment horizontal="right" indent="1"/>
    </xf>
    <xf numFmtId="168" fontId="14" fillId="0" borderId="40" xfId="0" applyNumberFormat="1" applyFont="1" applyBorder="1" applyAlignment="1">
      <alignment horizontal="center"/>
    </xf>
    <xf numFmtId="0" fontId="9" fillId="0" borderId="37" xfId="0" applyFont="1" applyBorder="1" applyAlignment="1">
      <alignment horizontal="left" indent="1"/>
    </xf>
    <xf numFmtId="179" fontId="14" fillId="0" borderId="38" xfId="0" applyNumberFormat="1" applyFont="1" applyBorder="1" applyAlignment="1">
      <alignment horizontal="right" indent="1"/>
    </xf>
    <xf numFmtId="0" fontId="13" fillId="0" borderId="48" xfId="0" applyFont="1" applyBorder="1" applyAlignment="1">
      <alignment horizontal="left" indent="2"/>
    </xf>
    <xf numFmtId="179" fontId="14" fillId="0" borderId="49" xfId="0" applyNumberFormat="1" applyFont="1" applyBorder="1" applyAlignment="1">
      <alignment horizontal="right" indent="1"/>
    </xf>
    <xf numFmtId="168" fontId="14" fillId="0" borderId="49" xfId="0" applyNumberFormat="1" applyFont="1" applyBorder="1" applyAlignment="1">
      <alignment horizontal="center"/>
    </xf>
    <xf numFmtId="172" fontId="13" fillId="0" borderId="50" xfId="0" applyNumberFormat="1" applyFont="1" applyBorder="1" applyAlignment="1">
      <alignment horizontal="right" indent="1"/>
    </xf>
    <xf numFmtId="0" fontId="13" fillId="0" borderId="27" xfId="0" applyFont="1" applyBorder="1" applyAlignment="1">
      <alignment horizontal="left" indent="2"/>
    </xf>
    <xf numFmtId="179" fontId="14" fillId="0" borderId="28" xfId="0" applyNumberFormat="1" applyFont="1" applyBorder="1" applyAlignment="1">
      <alignment horizontal="right" indent="1"/>
    </xf>
    <xf numFmtId="168" fontId="14" fillId="0" borderId="28" xfId="0" applyNumberFormat="1" applyFont="1" applyBorder="1" applyAlignment="1">
      <alignment horizontal="center"/>
    </xf>
    <xf numFmtId="0" fontId="13" fillId="0" borderId="34" xfId="0" applyFont="1" applyBorder="1" applyAlignment="1">
      <alignment horizontal="left" indent="2"/>
    </xf>
    <xf numFmtId="179" fontId="14" fillId="0" borderId="35" xfId="0" applyNumberFormat="1" applyFont="1" applyBorder="1" applyAlignment="1">
      <alignment horizontal="right" indent="1"/>
    </xf>
    <xf numFmtId="168" fontId="14" fillId="0" borderId="35" xfId="0" applyNumberFormat="1" applyFont="1" applyBorder="1" applyAlignment="1">
      <alignment horizontal="center"/>
    </xf>
    <xf numFmtId="172" fontId="13" fillId="0" borderId="51" xfId="0" applyNumberFormat="1" applyFont="1" applyBorder="1" applyAlignment="1">
      <alignment horizontal="right" indent="1"/>
    </xf>
    <xf numFmtId="0" fontId="13" fillId="0" borderId="52" xfId="0" applyFont="1" applyBorder="1" applyAlignment="1">
      <alignment horizontal="left" indent="2"/>
    </xf>
    <xf numFmtId="179" fontId="14" fillId="0" borderId="47" xfId="0" applyNumberFormat="1" applyFont="1" applyBorder="1" applyAlignment="1">
      <alignment horizontal="right" indent="1"/>
    </xf>
    <xf numFmtId="168" fontId="14" fillId="0" borderId="47" xfId="0" applyNumberFormat="1" applyFont="1" applyBorder="1" applyAlignment="1">
      <alignment horizontal="center"/>
    </xf>
    <xf numFmtId="172" fontId="13" fillId="0" borderId="53" xfId="0" applyNumberFormat="1" applyFont="1" applyBorder="1" applyAlignment="1">
      <alignment horizontal="right" indent="1"/>
    </xf>
    <xf numFmtId="0" fontId="9" fillId="0" borderId="54" xfId="0" applyFont="1" applyBorder="1" applyAlignment="1">
      <alignment horizontal="left" indent="1"/>
    </xf>
    <xf numFmtId="179" fontId="14" fillId="0" borderId="55" xfId="0" applyNumberFormat="1" applyFont="1" applyBorder="1" applyAlignment="1">
      <alignment horizontal="right" indent="1"/>
    </xf>
    <xf numFmtId="168" fontId="14" fillId="0" borderId="55" xfId="0" applyNumberFormat="1" applyFont="1" applyBorder="1" applyAlignment="1">
      <alignment horizontal="center"/>
    </xf>
    <xf numFmtId="172" fontId="13" fillId="0" borderId="56" xfId="0" applyNumberFormat="1" applyFont="1" applyBorder="1" applyAlignment="1">
      <alignment horizontal="right" indent="1"/>
    </xf>
    <xf numFmtId="0" fontId="13" fillId="0" borderId="52" xfId="0" applyFont="1" applyBorder="1" applyAlignment="1">
      <alignment horizontal="left" indent="1"/>
    </xf>
    <xf numFmtId="179" fontId="14" fillId="0" borderId="57" xfId="0" applyNumberFormat="1" applyFont="1" applyBorder="1" applyAlignment="1">
      <alignment horizontal="right" indent="1"/>
    </xf>
    <xf numFmtId="179" fontId="14" fillId="0" borderId="29" xfId="0" applyNumberFormat="1" applyFont="1" applyBorder="1" applyAlignment="1">
      <alignment horizontal="right" indent="1"/>
    </xf>
    <xf numFmtId="0" fontId="13" fillId="0" borderId="32" xfId="0" applyFont="1" applyBorder="1" applyAlignment="1">
      <alignment horizontal="left" indent="2"/>
    </xf>
    <xf numFmtId="179" fontId="14" fillId="0" borderId="33" xfId="0" applyNumberFormat="1" applyFont="1" applyBorder="1" applyAlignment="1">
      <alignment horizontal="right" indent="1"/>
    </xf>
    <xf numFmtId="168" fontId="14" fillId="0" borderId="1" xfId="0" applyNumberFormat="1" applyFont="1" applyBorder="1" applyAlignment="1">
      <alignment horizontal="center"/>
    </xf>
    <xf numFmtId="0" fontId="13" fillId="0" borderId="58" xfId="0" applyFont="1" applyBorder="1" applyAlignment="1">
      <alignment horizontal="left" indent="2"/>
    </xf>
    <xf numFmtId="179" fontId="14" fillId="0" borderId="0" xfId="0" applyNumberFormat="1" applyFont="1" applyBorder="1" applyAlignment="1">
      <alignment horizontal="right" indent="1"/>
    </xf>
    <xf numFmtId="168" fontId="14" fillId="0" borderId="0" xfId="0" applyNumberFormat="1" applyFont="1" applyBorder="1" applyAlignment="1">
      <alignment horizontal="center"/>
    </xf>
    <xf numFmtId="172" fontId="13" fillId="0" borderId="59" xfId="0" applyNumberFormat="1" applyFont="1" applyBorder="1" applyAlignment="1">
      <alignment horizontal="right" indent="1"/>
    </xf>
    <xf numFmtId="179" fontId="14" fillId="0" borderId="47" xfId="0" applyNumberFormat="1" applyFont="1" applyBorder="1" applyAlignment="1">
      <alignment/>
    </xf>
    <xf numFmtId="172" fontId="13" fillId="0" borderId="53" xfId="0" applyNumberFormat="1" applyFont="1" applyBorder="1" applyAlignment="1">
      <alignment/>
    </xf>
    <xf numFmtId="179" fontId="14" fillId="0" borderId="36" xfId="0" applyNumberFormat="1" applyFont="1" applyBorder="1" applyAlignment="1">
      <alignment horizontal="right" indent="1"/>
    </xf>
    <xf numFmtId="179" fontId="14" fillId="0" borderId="55" xfId="0" applyNumberFormat="1" applyFont="1" applyBorder="1" applyAlignment="1">
      <alignment/>
    </xf>
    <xf numFmtId="179" fontId="14" fillId="0" borderId="60" xfId="0" applyNumberFormat="1" applyFont="1" applyBorder="1" applyAlignment="1">
      <alignment horizontal="right" indent="1"/>
    </xf>
    <xf numFmtId="168" fontId="14" fillId="0" borderId="61" xfId="0" applyNumberFormat="1" applyFont="1" applyBorder="1" applyAlignment="1">
      <alignment horizontal="center"/>
    </xf>
    <xf numFmtId="172" fontId="13" fillId="0" borderId="62" xfId="0" applyNumberFormat="1" applyFont="1" applyBorder="1" applyAlignment="1">
      <alignment horizontal="right" indent="1"/>
    </xf>
    <xf numFmtId="179" fontId="14" fillId="0" borderId="1" xfId="0" applyNumberFormat="1" applyFont="1" applyBorder="1" applyAlignment="1">
      <alignment horizontal="right" indent="1"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left" indent="3"/>
    </xf>
    <xf numFmtId="0" fontId="0" fillId="0" borderId="40" xfId="0" applyBorder="1" applyAlignment="1">
      <alignment/>
    </xf>
    <xf numFmtId="4" fontId="0" fillId="0" borderId="42" xfId="0" applyNumberFormat="1" applyBorder="1" applyAlignment="1">
      <alignment/>
    </xf>
    <xf numFmtId="0" fontId="13" fillId="0" borderId="54" xfId="0" applyFont="1" applyBorder="1" applyAlignment="1">
      <alignment horizontal="left" indent="2"/>
    </xf>
    <xf numFmtId="0" fontId="9" fillId="0" borderId="58" xfId="0" applyFont="1" applyBorder="1" applyAlignment="1">
      <alignment horizontal="right"/>
    </xf>
    <xf numFmtId="14" fontId="9" fillId="0" borderId="0" xfId="0" applyNumberFormat="1" applyFont="1" applyBorder="1" applyAlignment="1">
      <alignment/>
    </xf>
    <xf numFmtId="168" fontId="14" fillId="0" borderId="0" xfId="0" applyNumberFormat="1" applyFont="1" applyBorder="1" applyAlignment="1">
      <alignment horizontal="left" indent="1"/>
    </xf>
    <xf numFmtId="172" fontId="9" fillId="0" borderId="59" xfId="0" applyNumberFormat="1" applyFont="1" applyBorder="1" applyAlignment="1">
      <alignment horizontal="left" indent="1"/>
    </xf>
    <xf numFmtId="0" fontId="13" fillId="0" borderId="63" xfId="0" applyFont="1" applyBorder="1" applyAlignment="1">
      <alignment/>
    </xf>
    <xf numFmtId="0" fontId="13" fillId="0" borderId="64" xfId="0" applyFont="1" applyBorder="1" applyAlignment="1">
      <alignment horizontal="left" indent="3"/>
    </xf>
    <xf numFmtId="168" fontId="14" fillId="0" borderId="64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left" indent="3"/>
    </xf>
    <xf numFmtId="16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79" fontId="14" fillId="0" borderId="25" xfId="0" applyNumberFormat="1" applyFont="1" applyBorder="1" applyAlignment="1">
      <alignment horizontal="right" indent="1"/>
    </xf>
    <xf numFmtId="0" fontId="9" fillId="0" borderId="66" xfId="0" applyFont="1" applyBorder="1" applyAlignment="1">
      <alignment horizontal="center"/>
    </xf>
    <xf numFmtId="179" fontId="9" fillId="0" borderId="67" xfId="0" applyNumberFormat="1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79" fontId="9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14" fontId="4" fillId="0" borderId="69" xfId="0" applyNumberFormat="1" applyFont="1" applyBorder="1" applyAlignment="1">
      <alignment vertical="top" wrapText="1"/>
    </xf>
    <xf numFmtId="0" fontId="14" fillId="0" borderId="69" xfId="0" applyFont="1" applyBorder="1" applyAlignment="1">
      <alignment horizontal="center"/>
    </xf>
    <xf numFmtId="172" fontId="4" fillId="0" borderId="70" xfId="0" applyNumberFormat="1" applyFont="1" applyBorder="1" applyAlignment="1">
      <alignment vertical="top" wrapText="1"/>
    </xf>
    <xf numFmtId="0" fontId="4" fillId="0" borderId="23" xfId="0" applyFont="1" applyBorder="1" applyAlignment="1">
      <alignment horizontal="left" indent="2"/>
    </xf>
    <xf numFmtId="0" fontId="4" fillId="0" borderId="27" xfId="0" applyFont="1" applyBorder="1" applyAlignment="1">
      <alignment horizontal="left" indent="2"/>
    </xf>
    <xf numFmtId="0" fontId="4" fillId="0" borderId="34" xfId="0" applyFont="1" applyBorder="1" applyAlignment="1">
      <alignment horizontal="left" indent="2"/>
    </xf>
    <xf numFmtId="0" fontId="9" fillId="0" borderId="71" xfId="0" applyFont="1" applyBorder="1" applyAlignment="1">
      <alignment horizontal="left" indent="1"/>
    </xf>
    <xf numFmtId="168" fontId="13" fillId="0" borderId="71" xfId="0" applyNumberFormat="1" applyFont="1" applyBorder="1" applyAlignment="1">
      <alignment horizontal="left" indent="2"/>
    </xf>
    <xf numFmtId="0" fontId="14" fillId="0" borderId="28" xfId="0" applyFont="1" applyBorder="1" applyAlignment="1">
      <alignment horizontal="center"/>
    </xf>
    <xf numFmtId="168" fontId="13" fillId="0" borderId="58" xfId="0" applyNumberFormat="1" applyFont="1" applyBorder="1" applyAlignment="1">
      <alignment horizontal="left" indent="2"/>
    </xf>
    <xf numFmtId="14" fontId="4" fillId="0" borderId="72" xfId="0" applyNumberFormat="1" applyFont="1" applyBorder="1" applyAlignment="1">
      <alignment vertical="top" wrapText="1"/>
    </xf>
    <xf numFmtId="0" fontId="14" fillId="0" borderId="72" xfId="0" applyFont="1" applyBorder="1" applyAlignment="1">
      <alignment horizontal="center"/>
    </xf>
    <xf numFmtId="172" fontId="4" fillId="0" borderId="73" xfId="0" applyNumberFormat="1" applyFont="1" applyBorder="1" applyAlignment="1">
      <alignment vertical="top" wrapText="1"/>
    </xf>
    <xf numFmtId="14" fontId="4" fillId="0" borderId="68" xfId="0" applyNumberFormat="1" applyFont="1" applyBorder="1" applyAlignment="1">
      <alignment vertical="top" wrapText="1"/>
    </xf>
    <xf numFmtId="172" fontId="4" fillId="0" borderId="74" xfId="0" applyNumberFormat="1" applyFont="1" applyBorder="1" applyAlignment="1">
      <alignment vertical="top" wrapText="1"/>
    </xf>
    <xf numFmtId="1" fontId="4" fillId="0" borderId="27" xfId="0" applyNumberFormat="1" applyFont="1" applyBorder="1" applyAlignment="1">
      <alignment horizontal="center" vertical="top" wrapText="1"/>
    </xf>
    <xf numFmtId="14" fontId="4" fillId="0" borderId="28" xfId="0" applyNumberFormat="1" applyFont="1" applyBorder="1" applyAlignment="1">
      <alignment vertical="top" wrapText="1"/>
    </xf>
    <xf numFmtId="172" fontId="4" fillId="0" borderId="30" xfId="0" applyNumberFormat="1" applyFont="1" applyBorder="1" applyAlignment="1">
      <alignment vertical="top" wrapText="1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left" indent="3"/>
    </xf>
    <xf numFmtId="0" fontId="0" fillId="0" borderId="28" xfId="0" applyBorder="1" applyAlignment="1">
      <alignment/>
    </xf>
    <xf numFmtId="4" fontId="0" fillId="0" borderId="30" xfId="0" applyNumberFormat="1" applyBorder="1" applyAlignment="1">
      <alignment/>
    </xf>
    <xf numFmtId="14" fontId="4" fillId="0" borderId="77" xfId="0" applyNumberFormat="1" applyFont="1" applyBorder="1" applyAlignment="1">
      <alignment vertical="top" wrapText="1"/>
    </xf>
    <xf numFmtId="0" fontId="14" fillId="0" borderId="77" xfId="0" applyFont="1" applyBorder="1" applyAlignment="1">
      <alignment horizontal="center"/>
    </xf>
    <xf numFmtId="0" fontId="4" fillId="0" borderId="71" xfId="0" applyFont="1" applyBorder="1" applyAlignment="1">
      <alignment vertical="top" wrapText="1"/>
    </xf>
    <xf numFmtId="14" fontId="4" fillId="0" borderId="61" xfId="0" applyNumberFormat="1" applyFont="1" applyBorder="1" applyAlignment="1">
      <alignment vertical="top" wrapText="1"/>
    </xf>
    <xf numFmtId="0" fontId="4" fillId="0" borderId="61" xfId="0" applyFont="1" applyBorder="1" applyAlignment="1">
      <alignment horizontal="center"/>
    </xf>
    <xf numFmtId="172" fontId="4" fillId="0" borderId="62" xfId="0" applyNumberFormat="1" applyFont="1" applyBorder="1" applyAlignment="1">
      <alignment horizontal="right" indent="1"/>
    </xf>
    <xf numFmtId="0" fontId="0" fillId="0" borderId="32" xfId="0" applyBorder="1" applyAlignment="1">
      <alignment/>
    </xf>
    <xf numFmtId="0" fontId="1" fillId="0" borderId="1" xfId="0" applyFont="1" applyBorder="1" applyAlignment="1">
      <alignment horizontal="left" indent="3"/>
    </xf>
    <xf numFmtId="0" fontId="0" fillId="0" borderId="1" xfId="0" applyBorder="1" applyAlignment="1">
      <alignment/>
    </xf>
    <xf numFmtId="4" fontId="0" fillId="0" borderId="31" xfId="0" applyNumberFormat="1" applyBorder="1" applyAlignment="1">
      <alignment/>
    </xf>
    <xf numFmtId="0" fontId="9" fillId="0" borderId="52" xfId="0" applyFont="1" applyBorder="1" applyAlignment="1">
      <alignment horizontal="right"/>
    </xf>
    <xf numFmtId="14" fontId="9" fillId="0" borderId="47" xfId="0" applyNumberFormat="1" applyFont="1" applyBorder="1" applyAlignment="1">
      <alignment/>
    </xf>
    <xf numFmtId="168" fontId="14" fillId="0" borderId="47" xfId="0" applyNumberFormat="1" applyFont="1" applyBorder="1" applyAlignment="1">
      <alignment horizontal="left" indent="1"/>
    </xf>
    <xf numFmtId="172" fontId="9" fillId="0" borderId="53" xfId="0" applyNumberFormat="1" applyFont="1" applyBorder="1" applyAlignment="1">
      <alignment horizontal="left" indent="1"/>
    </xf>
    <xf numFmtId="1" fontId="4" fillId="0" borderId="23" xfId="0" applyNumberFormat="1" applyFont="1" applyBorder="1" applyAlignment="1">
      <alignment horizontal="center" vertical="top" wrapText="1"/>
    </xf>
    <xf numFmtId="14" fontId="4" fillId="0" borderId="25" xfId="0" applyNumberFormat="1" applyFont="1" applyBorder="1" applyAlignment="1">
      <alignment vertical="top" wrapText="1"/>
    </xf>
    <xf numFmtId="0" fontId="14" fillId="0" borderId="25" xfId="0" applyFont="1" applyBorder="1" applyAlignment="1">
      <alignment horizontal="center"/>
    </xf>
    <xf numFmtId="172" fontId="4" fillId="0" borderId="26" xfId="0" applyNumberFormat="1" applyFont="1" applyBorder="1" applyAlignment="1">
      <alignment vertical="top" wrapText="1"/>
    </xf>
    <xf numFmtId="0" fontId="4" fillId="0" borderId="66" xfId="0" applyFont="1" applyBorder="1" applyAlignment="1">
      <alignment/>
    </xf>
    <xf numFmtId="0" fontId="4" fillId="0" borderId="32" xfId="0" applyFont="1" applyBorder="1" applyAlignment="1">
      <alignment horizontal="left" indent="2"/>
    </xf>
    <xf numFmtId="168" fontId="4" fillId="0" borderId="68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right" indent="1"/>
    </xf>
    <xf numFmtId="168" fontId="4" fillId="0" borderId="28" xfId="0" applyNumberFormat="1" applyFont="1" applyBorder="1" applyAlignment="1">
      <alignment horizontal="center"/>
    </xf>
    <xf numFmtId="172" fontId="4" fillId="0" borderId="30" xfId="0" applyNumberFormat="1" applyFont="1" applyBorder="1" applyAlignment="1">
      <alignment horizontal="right" indent="1"/>
    </xf>
    <xf numFmtId="172" fontId="4" fillId="0" borderId="31" xfId="0" applyNumberFormat="1" applyFont="1" applyBorder="1" applyAlignment="1">
      <alignment horizontal="right" indent="1"/>
    </xf>
    <xf numFmtId="179" fontId="4" fillId="0" borderId="28" xfId="0" applyNumberFormat="1" applyFont="1" applyBorder="1" applyAlignment="1">
      <alignment horizontal="right" indent="1"/>
    </xf>
    <xf numFmtId="0" fontId="4" fillId="0" borderId="23" xfId="0" applyFont="1" applyBorder="1" applyAlignment="1">
      <alignment/>
    </xf>
    <xf numFmtId="179" fontId="4" fillId="0" borderId="25" xfId="0" applyNumberFormat="1" applyFont="1" applyBorder="1" applyAlignment="1">
      <alignment horizontal="right" indent="1"/>
    </xf>
    <xf numFmtId="179" fontId="4" fillId="0" borderId="25" xfId="0" applyNumberFormat="1" applyFont="1" applyBorder="1" applyAlignment="1">
      <alignment horizontal="center"/>
    </xf>
    <xf numFmtId="179" fontId="4" fillId="0" borderId="24" xfId="0" applyNumberFormat="1" applyFont="1" applyBorder="1" applyAlignment="1">
      <alignment horizontal="center"/>
    </xf>
    <xf numFmtId="179" fontId="4" fillId="0" borderId="29" xfId="0" applyNumberFormat="1" applyFont="1" applyBorder="1" applyAlignment="1">
      <alignment horizontal="center"/>
    </xf>
    <xf numFmtId="179" fontId="4" fillId="0" borderId="33" xfId="0" applyNumberFormat="1" applyFont="1" applyBorder="1" applyAlignment="1">
      <alignment horizontal="center"/>
    </xf>
    <xf numFmtId="179" fontId="4" fillId="0" borderId="2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5" fillId="0" borderId="0" xfId="0" applyFont="1" applyAlignment="1">
      <alignment horizontal="center"/>
    </xf>
    <xf numFmtId="172" fontId="4" fillId="0" borderId="74" xfId="0" applyNumberFormat="1" applyFont="1" applyBorder="1" applyAlignment="1">
      <alignment horizontal="right" vertical="top" wrapText="1" indent="1"/>
    </xf>
    <xf numFmtId="14" fontId="4" fillId="0" borderId="25" xfId="0" applyNumberFormat="1" applyFont="1" applyBorder="1" applyAlignment="1">
      <alignment horizontal="center" vertical="top" wrapText="1"/>
    </xf>
    <xf numFmtId="172" fontId="4" fillId="0" borderId="26" xfId="0" applyNumberFormat="1" applyFont="1" applyBorder="1" applyAlignment="1">
      <alignment horizontal="right" vertical="top" wrapText="1" indent="1"/>
    </xf>
    <xf numFmtId="0" fontId="4" fillId="0" borderId="6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vertical="top" wrapText="1"/>
    </xf>
    <xf numFmtId="172" fontId="9" fillId="0" borderId="59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179" fontId="14" fillId="0" borderId="29" xfId="0" applyNumberFormat="1" applyFont="1" applyBorder="1" applyAlignment="1">
      <alignment horizontal="center"/>
    </xf>
    <xf numFmtId="0" fontId="4" fillId="0" borderId="71" xfId="0" applyFont="1" applyBorder="1" applyAlignment="1">
      <alignment horizontal="left" indent="2"/>
    </xf>
    <xf numFmtId="4" fontId="16" fillId="0" borderId="42" xfId="0" applyNumberFormat="1" applyFont="1" applyBorder="1" applyAlignment="1">
      <alignment/>
    </xf>
    <xf numFmtId="0" fontId="4" fillId="0" borderId="78" xfId="0" applyFont="1" applyBorder="1" applyAlignment="1">
      <alignment horizontal="left" indent="1"/>
    </xf>
    <xf numFmtId="14" fontId="4" fillId="0" borderId="79" xfId="0" applyNumberFormat="1" applyFont="1" applyBorder="1" applyAlignment="1">
      <alignment vertical="top" wrapText="1"/>
    </xf>
    <xf numFmtId="0" fontId="4" fillId="0" borderId="28" xfId="0" applyFont="1" applyBorder="1" applyAlignment="1">
      <alignment horizontal="center"/>
    </xf>
    <xf numFmtId="0" fontId="0" fillId="0" borderId="0" xfId="0" applyAlignment="1">
      <alignment/>
    </xf>
    <xf numFmtId="4" fontId="9" fillId="0" borderId="22" xfId="0" applyNumberFormat="1" applyFont="1" applyBorder="1" applyAlignment="1">
      <alignment/>
    </xf>
    <xf numFmtId="4" fontId="9" fillId="0" borderId="74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9" fillId="0" borderId="59" xfId="0" applyNumberFormat="1" applyFont="1" applyBorder="1" applyAlignment="1">
      <alignment/>
    </xf>
    <xf numFmtId="0" fontId="4" fillId="0" borderId="80" xfId="0" applyFont="1" applyBorder="1" applyAlignment="1">
      <alignment/>
    </xf>
    <xf numFmtId="0" fontId="4" fillId="0" borderId="77" xfId="0" applyFont="1" applyBorder="1" applyAlignment="1">
      <alignment/>
    </xf>
    <xf numFmtId="172" fontId="4" fillId="0" borderId="81" xfId="0" applyNumberFormat="1" applyFont="1" applyBorder="1" applyAlignment="1">
      <alignment vertical="top" wrapText="1"/>
    </xf>
    <xf numFmtId="0" fontId="4" fillId="0" borderId="71" xfId="0" applyFont="1" applyBorder="1" applyAlignment="1">
      <alignment/>
    </xf>
    <xf numFmtId="0" fontId="4" fillId="0" borderId="61" xfId="0" applyFont="1" applyBorder="1" applyAlignment="1">
      <alignment/>
    </xf>
    <xf numFmtId="172" fontId="4" fillId="0" borderId="62" xfId="0" applyNumberFormat="1" applyFont="1" applyBorder="1" applyAlignment="1">
      <alignment vertical="top" wrapText="1"/>
    </xf>
    <xf numFmtId="6" fontId="4" fillId="0" borderId="30" xfId="0" applyNumberFormat="1" applyFont="1" applyBorder="1" applyAlignment="1">
      <alignment vertical="top" wrapText="1"/>
    </xf>
    <xf numFmtId="8" fontId="4" fillId="0" borderId="30" xfId="0" applyNumberFormat="1" applyFont="1" applyBorder="1" applyAlignment="1">
      <alignment vertical="top" wrapText="1"/>
    </xf>
    <xf numFmtId="0" fontId="4" fillId="0" borderId="25" xfId="0" applyFont="1" applyBorder="1" applyAlignment="1">
      <alignment/>
    </xf>
    <xf numFmtId="0" fontId="4" fillId="0" borderId="69" xfId="0" applyFont="1" applyBorder="1" applyAlignment="1">
      <alignment/>
    </xf>
    <xf numFmtId="3" fontId="4" fillId="0" borderId="76" xfId="0" applyNumberFormat="1" applyFont="1" applyBorder="1" applyAlignment="1">
      <alignment vertical="top" wrapText="1"/>
    </xf>
    <xf numFmtId="172" fontId="4" fillId="0" borderId="30" xfId="0" applyNumberFormat="1" applyFont="1" applyBorder="1" applyAlignment="1">
      <alignment horizontal="right" vertical="top" wrapText="1" indent="1"/>
    </xf>
    <xf numFmtId="0" fontId="4" fillId="0" borderId="28" xfId="0" applyFont="1" applyBorder="1" applyAlignment="1">
      <alignment horizontal="center" vertical="top" wrapText="1"/>
    </xf>
    <xf numFmtId="4" fontId="13" fillId="0" borderId="82" xfId="0" applyNumberFormat="1" applyFont="1" applyBorder="1" applyAlignment="1">
      <alignment/>
    </xf>
    <xf numFmtId="172" fontId="9" fillId="0" borderId="62" xfId="0" applyNumberFormat="1" applyFont="1" applyBorder="1" applyAlignment="1">
      <alignment horizontal="right" indent="1"/>
    </xf>
    <xf numFmtId="172" fontId="9" fillId="0" borderId="42" xfId="0" applyNumberFormat="1" applyFont="1" applyBorder="1" applyAlignment="1">
      <alignment horizontal="right" indent="1"/>
    </xf>
    <xf numFmtId="0" fontId="3" fillId="0" borderId="62" xfId="0" applyFont="1" applyBorder="1" applyAlignment="1">
      <alignment/>
    </xf>
    <xf numFmtId="4" fontId="9" fillId="0" borderId="42" xfId="0" applyNumberFormat="1" applyFont="1" applyBorder="1" applyAlignment="1">
      <alignment horizontal="right" indent="1"/>
    </xf>
    <xf numFmtId="168" fontId="14" fillId="0" borderId="77" xfId="0" applyNumberFormat="1" applyFont="1" applyBorder="1" applyAlignment="1">
      <alignment horizontal="center"/>
    </xf>
    <xf numFmtId="172" fontId="9" fillId="0" borderId="81" xfId="0" applyNumberFormat="1" applyFont="1" applyBorder="1" applyAlignment="1">
      <alignment horizontal="right" indent="1"/>
    </xf>
    <xf numFmtId="0" fontId="3" fillId="0" borderId="46" xfId="0" applyFont="1" applyBorder="1" applyAlignment="1">
      <alignment/>
    </xf>
    <xf numFmtId="0" fontId="7" fillId="0" borderId="52" xfId="20" applyBorder="1" applyAlignment="1">
      <alignment horizontal="left"/>
    </xf>
    <xf numFmtId="0" fontId="14" fillId="0" borderId="54" xfId="0" applyFont="1" applyBorder="1" applyAlignment="1">
      <alignment horizontal="center"/>
    </xf>
    <xf numFmtId="0" fontId="7" fillId="0" borderId="52" xfId="20" applyBorder="1" applyAlignment="1">
      <alignment horizontal="left" indent="1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9" fillId="0" borderId="83" xfId="0" applyFont="1" applyBorder="1" applyAlignment="1">
      <alignment horizontal="center"/>
    </xf>
    <xf numFmtId="0" fontId="7" fillId="0" borderId="84" xfId="20" applyBorder="1" applyAlignment="1">
      <alignment horizontal="left"/>
    </xf>
    <xf numFmtId="0" fontId="13" fillId="0" borderId="54" xfId="0" applyFont="1" applyBorder="1" applyAlignment="1">
      <alignment/>
    </xf>
    <xf numFmtId="0" fontId="13" fillId="0" borderId="54" xfId="0" applyFont="1" applyBorder="1" applyAlignment="1">
      <alignment horizontal="left" indent="1"/>
    </xf>
    <xf numFmtId="0" fontId="0" fillId="0" borderId="54" xfId="0" applyBorder="1" applyAlignment="1">
      <alignment/>
    </xf>
    <xf numFmtId="168" fontId="4" fillId="0" borderId="61" xfId="0" applyNumberFormat="1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4" fillId="0" borderId="32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/>
    </xf>
    <xf numFmtId="14" fontId="4" fillId="0" borderId="61" xfId="0" applyNumberFormat="1" applyFont="1" applyBorder="1" applyAlignment="1">
      <alignment horizontal="center" vertical="top" wrapText="1"/>
    </xf>
    <xf numFmtId="14" fontId="4" fillId="0" borderId="28" xfId="0" applyNumberFormat="1" applyFont="1" applyBorder="1" applyAlignment="1">
      <alignment horizontal="center"/>
    </xf>
    <xf numFmtId="14" fontId="13" fillId="0" borderId="28" xfId="0" applyNumberFormat="1" applyFont="1" applyBorder="1" applyAlignment="1">
      <alignment horizontal="center"/>
    </xf>
    <xf numFmtId="14" fontId="13" fillId="0" borderId="49" xfId="0" applyNumberFormat="1" applyFont="1" applyBorder="1" applyAlignment="1">
      <alignment horizontal="center"/>
    </xf>
    <xf numFmtId="172" fontId="9" fillId="0" borderId="50" xfId="0" applyNumberFormat="1" applyFont="1" applyBorder="1" applyAlignment="1">
      <alignment horizontal="center"/>
    </xf>
    <xf numFmtId="172" fontId="9" fillId="0" borderId="30" xfId="0" applyNumberFormat="1" applyFont="1" applyBorder="1" applyAlignment="1">
      <alignment horizontal="center"/>
    </xf>
    <xf numFmtId="179" fontId="4" fillId="0" borderId="61" xfId="0" applyNumberFormat="1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66" xfId="0" applyFont="1" applyBorder="1" applyAlignment="1">
      <alignment horizontal="left"/>
    </xf>
    <xf numFmtId="168" fontId="14" fillId="0" borderId="68" xfId="0" applyNumberFormat="1" applyFont="1" applyBorder="1" applyAlignment="1">
      <alignment horizontal="center"/>
    </xf>
    <xf numFmtId="0" fontId="14" fillId="0" borderId="86" xfId="0" applyFont="1" applyBorder="1" applyAlignment="1">
      <alignment/>
    </xf>
    <xf numFmtId="0" fontId="14" fillId="0" borderId="87" xfId="0" applyFont="1" applyBorder="1" applyAlignment="1">
      <alignment/>
    </xf>
    <xf numFmtId="0" fontId="0" fillId="0" borderId="0" xfId="0" applyFont="1" applyAlignment="1">
      <alignment horizontal="center"/>
    </xf>
    <xf numFmtId="3" fontId="9" fillId="0" borderId="27" xfId="0" applyNumberFormat="1" applyFont="1" applyBorder="1" applyAlignment="1">
      <alignment horizontal="left" wrapText="1"/>
    </xf>
    <xf numFmtId="0" fontId="14" fillId="0" borderId="88" xfId="0" applyFont="1" applyBorder="1" applyAlignment="1">
      <alignment/>
    </xf>
    <xf numFmtId="0" fontId="14" fillId="0" borderId="89" xfId="0" applyFont="1" applyBorder="1" applyAlignment="1">
      <alignment/>
    </xf>
    <xf numFmtId="0" fontId="9" fillId="0" borderId="27" xfId="0" applyFont="1" applyBorder="1" applyAlignment="1">
      <alignment horizontal="left"/>
    </xf>
    <xf numFmtId="168" fontId="19" fillId="0" borderId="28" xfId="0" applyNumberFormat="1" applyFont="1" applyBorder="1" applyAlignment="1">
      <alignment horizontal="center"/>
    </xf>
    <xf numFmtId="0" fontId="9" fillId="0" borderId="27" xfId="0" applyFont="1" applyBorder="1" applyAlignment="1">
      <alignment horizontal="right"/>
    </xf>
    <xf numFmtId="168" fontId="9" fillId="0" borderId="28" xfId="0" applyNumberFormat="1" applyFont="1" applyBorder="1" applyAlignment="1">
      <alignment horizontal="center"/>
    </xf>
    <xf numFmtId="172" fontId="14" fillId="0" borderId="28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14" fillId="0" borderId="90" xfId="0" applyNumberFormat="1" applyFont="1" applyBorder="1" applyAlignment="1">
      <alignment/>
    </xf>
    <xf numFmtId="172" fontId="19" fillId="0" borderId="90" xfId="0" applyNumberFormat="1" applyFont="1" applyBorder="1" applyAlignment="1">
      <alignment/>
    </xf>
    <xf numFmtId="172" fontId="0" fillId="0" borderId="0" xfId="0" applyNumberFormat="1" applyBorder="1" applyAlignment="1">
      <alignment horizontal="center"/>
    </xf>
    <xf numFmtId="172" fontId="9" fillId="0" borderId="0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14" fillId="0" borderId="51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/>
    </xf>
    <xf numFmtId="172" fontId="14" fillId="0" borderId="92" xfId="0" applyNumberFormat="1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14" fontId="14" fillId="0" borderId="23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72" fontId="0" fillId="0" borderId="25" xfId="0" applyNumberFormat="1" applyBorder="1" applyAlignment="1">
      <alignment horizontal="center"/>
    </xf>
    <xf numFmtId="172" fontId="14" fillId="0" borderId="25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4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14" fontId="14" fillId="0" borderId="32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14" fillId="0" borderId="28" xfId="0" applyNumberFormat="1" applyFont="1" applyBorder="1" applyAlignment="1">
      <alignment horizontal="left"/>
    </xf>
    <xf numFmtId="172" fontId="13" fillId="0" borderId="28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72" fontId="20" fillId="0" borderId="64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0" fillId="0" borderId="96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97" xfId="0" applyFont="1" applyBorder="1" applyAlignment="1">
      <alignment horizontal="center" wrapText="1"/>
    </xf>
    <xf numFmtId="0" fontId="14" fillId="0" borderId="98" xfId="0" applyFont="1" applyBorder="1" applyAlignment="1">
      <alignment wrapText="1"/>
    </xf>
    <xf numFmtId="172" fontId="14" fillId="0" borderId="98" xfId="0" applyNumberFormat="1" applyFont="1" applyBorder="1" applyAlignment="1">
      <alignment horizontal="center" wrapText="1"/>
    </xf>
    <xf numFmtId="0" fontId="14" fillId="0" borderId="98" xfId="0" applyFont="1" applyBorder="1" applyAlignment="1">
      <alignment horizontal="center" wrapText="1"/>
    </xf>
    <xf numFmtId="0" fontId="14" fillId="0" borderId="99" xfId="0" applyFont="1" applyBorder="1" applyAlignment="1">
      <alignment horizontal="center" wrapText="1"/>
    </xf>
    <xf numFmtId="0" fontId="14" fillId="0" borderId="23" xfId="0" applyFont="1" applyBorder="1" applyAlignment="1">
      <alignment horizontal="center"/>
    </xf>
    <xf numFmtId="180" fontId="14" fillId="0" borderId="25" xfId="0" applyNumberFormat="1" applyFont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80" fontId="14" fillId="0" borderId="28" xfId="0" applyNumberFormat="1" applyFont="1" applyBorder="1" applyAlignment="1">
      <alignment horizontal="center"/>
    </xf>
    <xf numFmtId="180" fontId="14" fillId="0" borderId="30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31" xfId="0" applyNumberFormat="1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3" fillId="0" borderId="0" xfId="0" applyFont="1" applyBorder="1" applyAlignment="1">
      <alignment/>
    </xf>
    <xf numFmtId="180" fontId="13" fillId="0" borderId="61" xfId="0" applyNumberFormat="1" applyFont="1" applyBorder="1" applyAlignment="1">
      <alignment horizontal="center"/>
    </xf>
    <xf numFmtId="180" fontId="13" fillId="0" borderId="1" xfId="0" applyNumberFormat="1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0" fontId="14" fillId="0" borderId="59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0" fontId="1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180" fontId="9" fillId="0" borderId="59" xfId="0" applyNumberFormat="1" applyFont="1" applyBorder="1" applyAlignment="1">
      <alignment horizontal="center"/>
    </xf>
    <xf numFmtId="0" fontId="14" fillId="0" borderId="58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5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20" fillId="0" borderId="0" xfId="0" applyNumberFormat="1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180" fontId="0" fillId="0" borderId="64" xfId="0" applyNumberFormat="1" applyBorder="1" applyAlignment="1">
      <alignment horizontal="center"/>
    </xf>
    <xf numFmtId="180" fontId="0" fillId="0" borderId="65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68" fontId="14" fillId="0" borderId="88" xfId="0" applyNumberFormat="1" applyFont="1" applyBorder="1" applyAlignment="1">
      <alignment/>
    </xf>
    <xf numFmtId="0" fontId="9" fillId="0" borderId="100" xfId="0" applyFont="1" applyBorder="1" applyAlignment="1">
      <alignment horizontal="center"/>
    </xf>
    <xf numFmtId="14" fontId="13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14" fontId="13" fillId="0" borderId="40" xfId="0" applyNumberFormat="1" applyFont="1" applyBorder="1" applyAlignment="1">
      <alignment horizontal="center"/>
    </xf>
    <xf numFmtId="172" fontId="9" fillId="0" borderId="42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4" fontId="13" fillId="0" borderId="92" xfId="0" applyNumberFormat="1" applyFont="1" applyBorder="1" applyAlignment="1">
      <alignment horizontal="center"/>
    </xf>
    <xf numFmtId="172" fontId="9" fillId="0" borderId="95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84" xfId="0" applyFont="1" applyBorder="1" applyAlignment="1">
      <alignment horizontal="right"/>
    </xf>
    <xf numFmtId="172" fontId="9" fillId="0" borderId="81" xfId="0" applyNumberFormat="1" applyFont="1" applyBorder="1" applyAlignment="1">
      <alignment horizontal="left" indent="1"/>
    </xf>
    <xf numFmtId="179" fontId="14" fillId="0" borderId="61" xfId="0" applyNumberFormat="1" applyFont="1" applyBorder="1" applyAlignment="1">
      <alignment/>
    </xf>
    <xf numFmtId="168" fontId="14" fillId="0" borderId="60" xfId="0" applyNumberFormat="1" applyFont="1" applyBorder="1" applyAlignment="1">
      <alignment horizontal="center"/>
    </xf>
    <xf numFmtId="168" fontId="13" fillId="0" borderId="37" xfId="0" applyNumberFormat="1" applyFont="1" applyBorder="1" applyAlignment="1">
      <alignment horizontal="left" indent="2"/>
    </xf>
    <xf numFmtId="172" fontId="13" fillId="0" borderId="95" xfId="0" applyNumberFormat="1" applyFont="1" applyBorder="1" applyAlignment="1">
      <alignment horizontal="right" indent="1"/>
    </xf>
    <xf numFmtId="168" fontId="13" fillId="0" borderId="3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172" fontId="4" fillId="0" borderId="14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6" fontId="9" fillId="0" borderId="9" xfId="0" applyNumberFormat="1" applyFont="1" applyBorder="1" applyAlignment="1">
      <alignment vertical="top" wrapText="1"/>
    </xf>
    <xf numFmtId="8" fontId="9" fillId="0" borderId="9" xfId="0" applyNumberFormat="1" applyFont="1" applyBorder="1" applyAlignment="1">
      <alignment vertical="top" wrapText="1"/>
    </xf>
    <xf numFmtId="14" fontId="4" fillId="0" borderId="101" xfId="0" applyNumberFormat="1" applyFont="1" applyBorder="1" applyAlignment="1">
      <alignment horizontal="center" vertical="top" wrapText="1"/>
    </xf>
    <xf numFmtId="1" fontId="4" fillId="0" borderId="102" xfId="0" applyNumberFormat="1" applyFont="1" applyBorder="1" applyAlignment="1">
      <alignment horizontal="center" vertical="top" wrapText="1"/>
    </xf>
    <xf numFmtId="0" fontId="4" fillId="0" borderId="102" xfId="0" applyFont="1" applyBorder="1" applyAlignment="1">
      <alignment vertical="top" wrapText="1"/>
    </xf>
    <xf numFmtId="172" fontId="4" fillId="0" borderId="102" xfId="0" applyNumberFormat="1" applyFont="1" applyBorder="1" applyAlignment="1">
      <alignment horizontal="right" indent="1"/>
    </xf>
    <xf numFmtId="172" fontId="0" fillId="0" borderId="103" xfId="0" applyNumberFormat="1" applyBorder="1" applyAlignment="1">
      <alignment/>
    </xf>
    <xf numFmtId="0" fontId="0" fillId="0" borderId="10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44" xfId="0" applyBorder="1" applyAlignment="1">
      <alignment horizontal="center"/>
    </xf>
    <xf numFmtId="14" fontId="4" fillId="0" borderId="104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72" fontId="4" fillId="0" borderId="21" xfId="0" applyNumberFormat="1" applyFont="1" applyBorder="1" applyAlignment="1">
      <alignment horizontal="right" indent="1"/>
    </xf>
    <xf numFmtId="172" fontId="0" fillId="0" borderId="105" xfId="0" applyNumberFormat="1" applyBorder="1" applyAlignment="1">
      <alignment/>
    </xf>
    <xf numFmtId="172" fontId="10" fillId="0" borderId="107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108" xfId="0" applyFont="1" applyBorder="1" applyAlignment="1">
      <alignment horizontal="center"/>
    </xf>
    <xf numFmtId="0" fontId="22" fillId="0" borderId="109" xfId="0" applyFont="1" applyBorder="1" applyAlignment="1">
      <alignment/>
    </xf>
    <xf numFmtId="172" fontId="22" fillId="0" borderId="109" xfId="0" applyNumberFormat="1" applyFont="1" applyBorder="1" applyAlignment="1">
      <alignment horizontal="center"/>
    </xf>
    <xf numFmtId="0" fontId="22" fillId="0" borderId="110" xfId="0" applyFont="1" applyBorder="1" applyAlignment="1">
      <alignment horizontal="center"/>
    </xf>
    <xf numFmtId="0" fontId="22" fillId="0" borderId="111" xfId="0" applyFont="1" applyBorder="1" applyAlignment="1">
      <alignment horizontal="center"/>
    </xf>
    <xf numFmtId="14" fontId="22" fillId="0" borderId="23" xfId="0" applyNumberFormat="1" applyFont="1" applyBorder="1" applyAlignment="1">
      <alignment horizontal="center"/>
    </xf>
    <xf numFmtId="0" fontId="22" fillId="0" borderId="25" xfId="0" applyFont="1" applyBorder="1" applyAlignment="1">
      <alignment/>
    </xf>
    <xf numFmtId="172" fontId="22" fillId="0" borderId="25" xfId="0" applyNumberFormat="1" applyFont="1" applyBorder="1" applyAlignment="1">
      <alignment horizontal="right" indent="1"/>
    </xf>
    <xf numFmtId="179" fontId="22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4" fontId="22" fillId="0" borderId="27" xfId="0" applyNumberFormat="1" applyFont="1" applyBorder="1" applyAlignment="1">
      <alignment horizontal="center"/>
    </xf>
    <xf numFmtId="0" fontId="22" fillId="0" borderId="28" xfId="0" applyFont="1" applyBorder="1" applyAlignment="1">
      <alignment/>
    </xf>
    <xf numFmtId="172" fontId="22" fillId="0" borderId="28" xfId="0" applyNumberFormat="1" applyFont="1" applyBorder="1" applyAlignment="1">
      <alignment horizontal="right" indent="1"/>
    </xf>
    <xf numFmtId="179" fontId="22" fillId="0" borderId="28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1" xfId="0" applyFont="1" applyBorder="1" applyAlignment="1">
      <alignment/>
    </xf>
    <xf numFmtId="172" fontId="22" fillId="0" borderId="1" xfId="0" applyNumberFormat="1" applyFont="1" applyBorder="1" applyAlignment="1">
      <alignment horizontal="right" indent="1"/>
    </xf>
    <xf numFmtId="0" fontId="22" fillId="0" borderId="31" xfId="0" applyFont="1" applyBorder="1" applyAlignment="1">
      <alignment horizontal="center"/>
    </xf>
    <xf numFmtId="0" fontId="22" fillId="0" borderId="80" xfId="0" applyFont="1" applyBorder="1" applyAlignment="1">
      <alignment horizontal="center"/>
    </xf>
    <xf numFmtId="0" fontId="22" fillId="0" borderId="77" xfId="0" applyFont="1" applyBorder="1" applyAlignment="1">
      <alignment/>
    </xf>
    <xf numFmtId="172" fontId="22" fillId="0" borderId="77" xfId="0" applyNumberFormat="1" applyFont="1" applyBorder="1" applyAlignment="1">
      <alignment horizontal="right" indent="1"/>
    </xf>
    <xf numFmtId="0" fontId="22" fillId="0" borderId="77" xfId="0" applyFont="1" applyBorder="1" applyAlignment="1">
      <alignment horizontal="center"/>
    </xf>
    <xf numFmtId="0" fontId="22" fillId="0" borderId="81" xfId="0" applyFont="1" applyBorder="1" applyAlignment="1">
      <alignment horizontal="center"/>
    </xf>
    <xf numFmtId="0" fontId="22" fillId="0" borderId="112" xfId="0" applyFont="1" applyBorder="1" applyAlignment="1">
      <alignment horizontal="center"/>
    </xf>
    <xf numFmtId="0" fontId="22" fillId="0" borderId="113" xfId="0" applyFont="1" applyBorder="1" applyAlignment="1">
      <alignment/>
    </xf>
    <xf numFmtId="172" fontId="22" fillId="0" borderId="113" xfId="0" applyNumberFormat="1" applyFont="1" applyBorder="1" applyAlignment="1">
      <alignment horizontal="right"/>
    </xf>
    <xf numFmtId="0" fontId="22" fillId="0" borderId="113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72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72" fontId="22" fillId="0" borderId="0" xfId="0" applyNumberFormat="1" applyFont="1" applyAlignment="1">
      <alignment horizontal="right"/>
    </xf>
    <xf numFmtId="179" fontId="9" fillId="0" borderId="25" xfId="0" applyNumberFormat="1" applyFont="1" applyBorder="1" applyAlignment="1">
      <alignment horizontal="center"/>
    </xf>
    <xf numFmtId="179" fontId="9" fillId="0" borderId="28" xfId="0" applyNumberFormat="1" applyFont="1" applyBorder="1" applyAlignment="1">
      <alignment horizontal="center"/>
    </xf>
    <xf numFmtId="179" fontId="22" fillId="0" borderId="1" xfId="0" applyNumberFormat="1" applyFont="1" applyBorder="1" applyAlignment="1">
      <alignment horizontal="center"/>
    </xf>
    <xf numFmtId="0" fontId="22" fillId="0" borderId="109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14" fontId="22" fillId="0" borderId="27" xfId="0" applyNumberFormat="1" applyFont="1" applyBorder="1" applyAlignment="1">
      <alignment horizontal="center" wrapText="1"/>
    </xf>
    <xf numFmtId="0" fontId="22" fillId="0" borderId="28" xfId="0" applyFont="1" applyBorder="1" applyAlignment="1">
      <alignment wrapText="1"/>
    </xf>
    <xf numFmtId="172" fontId="22" fillId="0" borderId="28" xfId="0" applyNumberFormat="1" applyFont="1" applyBorder="1" applyAlignment="1">
      <alignment horizontal="right" wrapText="1" indent="1"/>
    </xf>
    <xf numFmtId="0" fontId="22" fillId="0" borderId="30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0" fillId="0" borderId="0" xfId="0" applyFont="1" applyAlignment="1">
      <alignment horizontal="right"/>
    </xf>
    <xf numFmtId="172" fontId="20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4" fillId="0" borderId="71" xfId="0" applyFont="1" applyBorder="1" applyAlignment="1">
      <alignment horizontal="left" indent="1"/>
    </xf>
    <xf numFmtId="179" fontId="14" fillId="0" borderId="60" xfId="0" applyNumberFormat="1" applyFont="1" applyBorder="1" applyAlignment="1">
      <alignment horizontal="center"/>
    </xf>
    <xf numFmtId="179" fontId="14" fillId="0" borderId="3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2" fontId="10" fillId="0" borderId="0" xfId="0" applyNumberFormat="1" applyFont="1" applyAlignment="1">
      <alignment horizontal="right"/>
    </xf>
    <xf numFmtId="0" fontId="3" fillId="0" borderId="115" xfId="0" applyFont="1" applyBorder="1" applyAlignment="1">
      <alignment horizontal="right"/>
    </xf>
    <xf numFmtId="172" fontId="3" fillId="0" borderId="116" xfId="0" applyNumberFormat="1" applyFont="1" applyBorder="1" applyAlignment="1">
      <alignment/>
    </xf>
    <xf numFmtId="0" fontId="3" fillId="0" borderId="23" xfId="0" applyFont="1" applyBorder="1" applyAlignment="1">
      <alignment horizontal="right"/>
    </xf>
    <xf numFmtId="172" fontId="3" fillId="0" borderId="26" xfId="0" applyNumberFormat="1" applyFont="1" applyBorder="1" applyAlignment="1">
      <alignment/>
    </xf>
    <xf numFmtId="0" fontId="10" fillId="0" borderId="117" xfId="0" applyFont="1" applyBorder="1" applyAlignment="1">
      <alignment/>
    </xf>
    <xf numFmtId="0" fontId="10" fillId="0" borderId="118" xfId="0" applyFont="1" applyBorder="1" applyAlignment="1">
      <alignment horizontal="right"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58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68" fontId="9" fillId="0" borderId="119" xfId="0" applyNumberFormat="1" applyFont="1" applyBorder="1" applyAlignment="1">
      <alignment/>
    </xf>
    <xf numFmtId="0" fontId="12" fillId="0" borderId="120" xfId="0" applyFont="1" applyBorder="1" applyAlignment="1">
      <alignment horizontal="center" vertical="center"/>
    </xf>
    <xf numFmtId="170" fontId="12" fillId="0" borderId="120" xfId="0" applyNumberFormat="1" applyFont="1" applyBorder="1" applyAlignment="1">
      <alignment vertical="center"/>
    </xf>
    <xf numFmtId="170" fontId="12" fillId="0" borderId="117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horizontal="right" indent="1"/>
    </xf>
    <xf numFmtId="0" fontId="9" fillId="0" borderId="21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179" fontId="14" fillId="0" borderId="24" xfId="0" applyNumberFormat="1" applyFont="1" applyBorder="1" applyAlignment="1">
      <alignment/>
    </xf>
    <xf numFmtId="172" fontId="13" fillId="0" borderId="25" xfId="0" applyNumberFormat="1" applyFont="1" applyBorder="1" applyAlignment="1">
      <alignment horizontal="right" indent="1"/>
    </xf>
    <xf numFmtId="179" fontId="14" fillId="0" borderId="25" xfId="0" applyNumberFormat="1" applyFont="1" applyBorder="1" applyAlignment="1">
      <alignment horizontal="left" indent="1"/>
    </xf>
    <xf numFmtId="0" fontId="14" fillId="0" borderId="122" xfId="0" applyFont="1" applyBorder="1" applyAlignment="1">
      <alignment horizontal="center"/>
    </xf>
    <xf numFmtId="172" fontId="13" fillId="0" borderId="28" xfId="0" applyNumberFormat="1" applyFont="1" applyBorder="1" applyAlignment="1">
      <alignment horizontal="right" indent="1"/>
    </xf>
    <xf numFmtId="179" fontId="14" fillId="0" borderId="28" xfId="0" applyNumberFormat="1" applyFont="1" applyBorder="1" applyAlignment="1">
      <alignment horizontal="left" indent="1"/>
    </xf>
    <xf numFmtId="0" fontId="14" fillId="0" borderId="89" xfId="0" applyFont="1" applyBorder="1" applyAlignment="1">
      <alignment horizontal="center"/>
    </xf>
    <xf numFmtId="172" fontId="13" fillId="0" borderId="1" xfId="0" applyNumberFormat="1" applyFont="1" applyBorder="1" applyAlignment="1">
      <alignment horizontal="right" indent="1"/>
    </xf>
    <xf numFmtId="0" fontId="9" fillId="2" borderId="123" xfId="0" applyFont="1" applyFill="1" applyBorder="1" applyAlignment="1">
      <alignment vertical="top" wrapText="1"/>
    </xf>
    <xf numFmtId="0" fontId="9" fillId="2" borderId="124" xfId="0" applyFont="1" applyFill="1" applyBorder="1" applyAlignment="1">
      <alignment vertical="top" wrapText="1"/>
    </xf>
    <xf numFmtId="179" fontId="14" fillId="0" borderId="1" xfId="0" applyNumberFormat="1" applyFont="1" applyBorder="1" applyAlignment="1">
      <alignment horizontal="left" indent="1"/>
    </xf>
    <xf numFmtId="0" fontId="14" fillId="0" borderId="125" xfId="0" applyFont="1" applyBorder="1" applyAlignment="1">
      <alignment horizontal="center"/>
    </xf>
    <xf numFmtId="172" fontId="13" fillId="0" borderId="38" xfId="0" applyNumberFormat="1" applyFont="1" applyBorder="1" applyAlignment="1">
      <alignment horizontal="right" indent="1"/>
    </xf>
    <xf numFmtId="168" fontId="13" fillId="0" borderId="38" xfId="0" applyNumberFormat="1" applyFont="1" applyBorder="1" applyAlignment="1">
      <alignment/>
    </xf>
    <xf numFmtId="168" fontId="13" fillId="0" borderId="126" xfId="0" applyNumberFormat="1" applyFont="1" applyBorder="1" applyAlignment="1">
      <alignment/>
    </xf>
    <xf numFmtId="172" fontId="13" fillId="0" borderId="40" xfId="0" applyNumberFormat="1" applyFont="1" applyBorder="1" applyAlignment="1">
      <alignment horizontal="right" indent="1"/>
    </xf>
    <xf numFmtId="179" fontId="14" fillId="0" borderId="40" xfId="0" applyNumberFormat="1" applyFont="1" applyBorder="1" applyAlignment="1">
      <alignment horizontal="left" indent="1"/>
    </xf>
    <xf numFmtId="0" fontId="13" fillId="0" borderId="42" xfId="0" applyFont="1" applyBorder="1" applyAlignment="1">
      <alignment horizontal="center"/>
    </xf>
    <xf numFmtId="0" fontId="13" fillId="0" borderId="37" xfId="0" applyFont="1" applyBorder="1" applyAlignment="1">
      <alignment/>
    </xf>
    <xf numFmtId="172" fontId="13" fillId="0" borderId="38" xfId="0" applyNumberFormat="1" applyFont="1" applyBorder="1" applyAlignment="1">
      <alignment/>
    </xf>
    <xf numFmtId="172" fontId="13" fillId="0" borderId="126" xfId="0" applyNumberFormat="1" applyFont="1" applyBorder="1" applyAlignment="1">
      <alignment/>
    </xf>
    <xf numFmtId="0" fontId="13" fillId="0" borderId="53" xfId="0" applyFont="1" applyBorder="1" applyAlignment="1">
      <alignment horizontal="center"/>
    </xf>
    <xf numFmtId="0" fontId="9" fillId="0" borderId="32" xfId="0" applyFont="1" applyBorder="1" applyAlignment="1">
      <alignment horizontal="left" indent="1"/>
    </xf>
    <xf numFmtId="172" fontId="14" fillId="0" borderId="1" xfId="0" applyNumberFormat="1" applyFont="1" applyBorder="1" applyAlignment="1">
      <alignment horizontal="right" indent="1"/>
    </xf>
    <xf numFmtId="0" fontId="0" fillId="0" borderId="36" xfId="0" applyBorder="1" applyAlignment="1">
      <alignment/>
    </xf>
    <xf numFmtId="0" fontId="0" fillId="0" borderId="127" xfId="0" applyBorder="1" applyAlignment="1">
      <alignment/>
    </xf>
    <xf numFmtId="179" fontId="14" fillId="0" borderId="94" xfId="0" applyNumberFormat="1" applyFont="1" applyBorder="1" applyAlignment="1">
      <alignment horizontal="left" indent="1"/>
    </xf>
    <xf numFmtId="0" fontId="13" fillId="0" borderId="126" xfId="0" applyFont="1" applyBorder="1" applyAlignment="1">
      <alignment horizontal="center"/>
    </xf>
    <xf numFmtId="0" fontId="14" fillId="0" borderId="48" xfId="0" applyFont="1" applyBorder="1" applyAlignment="1">
      <alignment horizontal="left" indent="1"/>
    </xf>
    <xf numFmtId="172" fontId="14" fillId="0" borderId="49" xfId="0" applyNumberFormat="1" applyFont="1" applyBorder="1" applyAlignment="1">
      <alignment horizontal="right" indent="1"/>
    </xf>
    <xf numFmtId="0" fontId="14" fillId="0" borderId="128" xfId="0" applyFont="1" applyBorder="1" applyAlignment="1">
      <alignment horizontal="center"/>
    </xf>
    <xf numFmtId="0" fontId="14" fillId="0" borderId="27" xfId="0" applyFont="1" applyBorder="1" applyAlignment="1">
      <alignment horizontal="left" indent="1"/>
    </xf>
    <xf numFmtId="172" fontId="14" fillId="0" borderId="28" xfId="0" applyNumberFormat="1" applyFont="1" applyBorder="1" applyAlignment="1">
      <alignment horizontal="right" indent="1"/>
    </xf>
    <xf numFmtId="0" fontId="14" fillId="0" borderId="34" xfId="0" applyFont="1" applyBorder="1" applyAlignment="1">
      <alignment horizontal="left" indent="1"/>
    </xf>
    <xf numFmtId="172" fontId="14" fillId="0" borderId="35" xfId="0" applyNumberFormat="1" applyFont="1" applyBorder="1" applyAlignment="1">
      <alignment horizontal="right" indent="1"/>
    </xf>
    <xf numFmtId="179" fontId="14" fillId="0" borderId="35" xfId="0" applyNumberFormat="1" applyFont="1" applyBorder="1" applyAlignment="1">
      <alignment horizontal="left" indent="1"/>
    </xf>
    <xf numFmtId="0" fontId="13" fillId="0" borderId="127" xfId="0" applyFont="1" applyBorder="1" applyAlignment="1">
      <alignment horizontal="center"/>
    </xf>
    <xf numFmtId="172" fontId="14" fillId="0" borderId="47" xfId="0" applyNumberFormat="1" applyFont="1" applyBorder="1" applyAlignment="1">
      <alignment horizontal="right" indent="1"/>
    </xf>
    <xf numFmtId="172" fontId="13" fillId="0" borderId="47" xfId="0" applyNumberFormat="1" applyFont="1" applyBorder="1" applyAlignment="1">
      <alignment/>
    </xf>
    <xf numFmtId="172" fontId="14" fillId="0" borderId="55" xfId="0" applyNumberFormat="1" applyFont="1" applyBorder="1" applyAlignment="1">
      <alignment horizontal="right" indent="1"/>
    </xf>
    <xf numFmtId="179" fontId="13" fillId="0" borderId="55" xfId="0" applyNumberFormat="1" applyFont="1" applyBorder="1" applyAlignment="1">
      <alignment horizontal="left" indent="1"/>
    </xf>
    <xf numFmtId="172" fontId="13" fillId="0" borderId="56" xfId="0" applyNumberFormat="1" applyFont="1" applyBorder="1" applyAlignment="1">
      <alignment horizontal="center"/>
    </xf>
    <xf numFmtId="0" fontId="14" fillId="0" borderId="48" xfId="0" applyFont="1" applyBorder="1" applyAlignment="1">
      <alignment horizontal="left" indent="2"/>
    </xf>
    <xf numFmtId="179" fontId="14" fillId="0" borderId="49" xfId="0" applyNumberFormat="1" applyFont="1" applyBorder="1" applyAlignment="1">
      <alignment horizontal="left" indent="1"/>
    </xf>
    <xf numFmtId="0" fontId="14" fillId="0" borderId="27" xfId="0" applyFont="1" applyBorder="1" applyAlignment="1">
      <alignment horizontal="left" indent="2"/>
    </xf>
    <xf numFmtId="0" fontId="14" fillId="0" borderId="34" xfId="0" applyFont="1" applyBorder="1" applyAlignment="1">
      <alignment horizontal="left" indent="2"/>
    </xf>
    <xf numFmtId="0" fontId="14" fillId="0" borderId="12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4" fillId="0" borderId="32" xfId="0" applyFont="1" applyBorder="1" applyAlignment="1">
      <alignment horizontal="left" indent="1"/>
    </xf>
    <xf numFmtId="0" fontId="14" fillId="0" borderId="71" xfId="0" applyFont="1" applyBorder="1" applyAlignment="1">
      <alignment horizontal="left" indent="1"/>
    </xf>
    <xf numFmtId="0" fontId="14" fillId="0" borderId="61" xfId="0" applyFont="1" applyBorder="1" applyAlignment="1">
      <alignment horizontal="center"/>
    </xf>
    <xf numFmtId="172" fontId="14" fillId="0" borderId="61" xfId="0" applyNumberFormat="1" applyFont="1" applyBorder="1" applyAlignment="1">
      <alignment horizontal="right" indent="1"/>
    </xf>
    <xf numFmtId="0" fontId="14" fillId="0" borderId="60" xfId="0" applyFont="1" applyBorder="1" applyAlignment="1">
      <alignment horizontal="center"/>
    </xf>
    <xf numFmtId="179" fontId="13" fillId="0" borderId="1" xfId="0" applyNumberFormat="1" applyFont="1" applyBorder="1" applyAlignment="1">
      <alignment horizontal="left" indent="1"/>
    </xf>
    <xf numFmtId="0" fontId="13" fillId="0" borderId="125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179" fontId="13" fillId="0" borderId="28" xfId="0" applyNumberFormat="1" applyFont="1" applyBorder="1" applyAlignment="1">
      <alignment horizontal="left" indent="1"/>
    </xf>
    <xf numFmtId="0" fontId="13" fillId="0" borderId="89" xfId="0" applyFont="1" applyBorder="1" applyAlignment="1">
      <alignment horizontal="center"/>
    </xf>
    <xf numFmtId="168" fontId="14" fillId="0" borderId="88" xfId="0" applyNumberFormat="1" applyFont="1" applyBorder="1" applyAlignment="1">
      <alignment horizontal="center"/>
    </xf>
    <xf numFmtId="0" fontId="0" fillId="0" borderId="89" xfId="0" applyBorder="1" applyAlignment="1">
      <alignment/>
    </xf>
    <xf numFmtId="168" fontId="14" fillId="0" borderId="129" xfId="0" applyNumberFormat="1" applyFont="1" applyBorder="1" applyAlignment="1">
      <alignment horizontal="center"/>
    </xf>
    <xf numFmtId="0" fontId="13" fillId="0" borderId="27" xfId="0" applyFont="1" applyBorder="1" applyAlignment="1">
      <alignment horizontal="left" indent="1"/>
    </xf>
    <xf numFmtId="168" fontId="14" fillId="0" borderId="90" xfId="0" applyNumberFormat="1" applyFont="1" applyBorder="1" applyAlignment="1">
      <alignment horizontal="center"/>
    </xf>
    <xf numFmtId="172" fontId="13" fillId="0" borderId="47" xfId="0" applyNumberFormat="1" applyFont="1" applyBorder="1" applyAlignment="1">
      <alignment horizontal="right" indent="1"/>
    </xf>
    <xf numFmtId="172" fontId="13" fillId="0" borderId="55" xfId="0" applyNumberFormat="1" applyFont="1" applyBorder="1" applyAlignment="1">
      <alignment horizontal="right" indent="1"/>
    </xf>
    <xf numFmtId="0" fontId="0" fillId="0" borderId="25" xfId="0" applyBorder="1" applyAlignment="1">
      <alignment/>
    </xf>
    <xf numFmtId="0" fontId="0" fillId="0" borderId="122" xfId="0" applyBorder="1" applyAlignment="1">
      <alignment/>
    </xf>
    <xf numFmtId="0" fontId="9" fillId="0" borderId="28" xfId="0" applyFont="1" applyBorder="1" applyAlignment="1">
      <alignment/>
    </xf>
    <xf numFmtId="0" fontId="9" fillId="0" borderId="89" xfId="0" applyFont="1" applyBorder="1" applyAlignment="1">
      <alignment horizontal="center"/>
    </xf>
    <xf numFmtId="172" fontId="13" fillId="0" borderId="35" xfId="0" applyNumberFormat="1" applyFont="1" applyBorder="1" applyAlignment="1">
      <alignment horizontal="right" indent="1"/>
    </xf>
    <xf numFmtId="168" fontId="14" fillId="0" borderId="130" xfId="0" applyNumberFormat="1" applyFont="1" applyBorder="1" applyAlignment="1">
      <alignment horizontal="center"/>
    </xf>
    <xf numFmtId="0" fontId="14" fillId="0" borderId="32" xfId="0" applyFont="1" applyBorder="1" applyAlignment="1">
      <alignment horizontal="left" indent="2"/>
    </xf>
    <xf numFmtId="0" fontId="14" fillId="0" borderId="71" xfId="0" applyFont="1" applyBorder="1" applyAlignment="1">
      <alignment horizontal="left" indent="2"/>
    </xf>
    <xf numFmtId="168" fontId="14" fillId="0" borderId="131" xfId="0" applyNumberFormat="1" applyFont="1" applyBorder="1" applyAlignment="1">
      <alignment horizontal="center"/>
    </xf>
    <xf numFmtId="168" fontId="14" fillId="0" borderId="132" xfId="0" applyNumberFormat="1" applyFont="1" applyBorder="1" applyAlignment="1">
      <alignment horizontal="center"/>
    </xf>
    <xf numFmtId="172" fontId="9" fillId="0" borderId="89" xfId="0" applyNumberFormat="1" applyFont="1" applyBorder="1" applyAlignment="1">
      <alignment horizontal="center"/>
    </xf>
    <xf numFmtId="0" fontId="0" fillId="0" borderId="125" xfId="0" applyBorder="1" applyAlignment="1">
      <alignment/>
    </xf>
    <xf numFmtId="0" fontId="0" fillId="0" borderId="52" xfId="0" applyBorder="1" applyAlignment="1">
      <alignment/>
    </xf>
    <xf numFmtId="0" fontId="1" fillId="0" borderId="47" xfId="0" applyFont="1" applyBorder="1" applyAlignment="1">
      <alignment horizontal="left" indent="3"/>
    </xf>
    <xf numFmtId="0" fontId="0" fillId="0" borderId="47" xfId="0" applyBorder="1" applyAlignment="1">
      <alignment/>
    </xf>
    <xf numFmtId="4" fontId="0" fillId="0" borderId="47" xfId="0" applyNumberFormat="1" applyBorder="1" applyAlignment="1">
      <alignment horizontal="right" indent="1"/>
    </xf>
    <xf numFmtId="0" fontId="14" fillId="0" borderId="0" xfId="0" applyFont="1" applyBorder="1" applyAlignment="1">
      <alignment/>
    </xf>
    <xf numFmtId="4" fontId="13" fillId="0" borderId="64" xfId="0" applyNumberFormat="1" applyFont="1" applyBorder="1" applyAlignment="1">
      <alignment horizontal="right" indent="1"/>
    </xf>
    <xf numFmtId="168" fontId="13" fillId="0" borderId="64" xfId="0" applyNumberFormat="1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65" xfId="0" applyFont="1" applyBorder="1" applyAlignment="1">
      <alignment horizontal="center"/>
    </xf>
    <xf numFmtId="4" fontId="9" fillId="0" borderId="0" xfId="0" applyNumberFormat="1" applyFont="1" applyAlignment="1">
      <alignment horizontal="right" inden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4" fontId="14" fillId="0" borderId="0" xfId="0" applyNumberFormat="1" applyFont="1" applyAlignment="1">
      <alignment horizontal="right" indent="1"/>
    </xf>
    <xf numFmtId="168" fontId="14" fillId="0" borderId="0" xfId="0" applyNumberFormat="1" applyFont="1" applyAlignment="1">
      <alignment/>
    </xf>
    <xf numFmtId="4" fontId="13" fillId="0" borderId="0" xfId="0" applyNumberFormat="1" applyFont="1" applyAlignment="1">
      <alignment horizontal="right" indent="1"/>
    </xf>
    <xf numFmtId="172" fontId="9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right" indent="1"/>
    </xf>
    <xf numFmtId="172" fontId="9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4" fontId="0" fillId="0" borderId="0" xfId="0" applyNumberFormat="1" applyAlignment="1">
      <alignment horizontal="right" indent="1"/>
    </xf>
    <xf numFmtId="0" fontId="24" fillId="0" borderId="0" xfId="0" applyFont="1" applyAlignment="1">
      <alignment horizontal="left" indent="3"/>
    </xf>
    <xf numFmtId="168" fontId="13" fillId="0" borderId="91" xfId="0" applyNumberFormat="1" applyFont="1" applyBorder="1" applyAlignment="1">
      <alignment horizontal="left" indent="2"/>
    </xf>
    <xf numFmtId="179" fontId="14" fillId="0" borderId="92" xfId="0" applyNumberFormat="1" applyFont="1" applyBorder="1" applyAlignment="1">
      <alignment/>
    </xf>
    <xf numFmtId="168" fontId="14" fillId="0" borderId="94" xfId="0" applyNumberFormat="1" applyFont="1" applyBorder="1" applyAlignment="1">
      <alignment horizontal="center"/>
    </xf>
    <xf numFmtId="14" fontId="9" fillId="0" borderId="6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right" indent="1"/>
    </xf>
    <xf numFmtId="172" fontId="4" fillId="0" borderId="31" xfId="0" applyNumberFormat="1" applyFont="1" applyBorder="1" applyAlignment="1">
      <alignment/>
    </xf>
    <xf numFmtId="172" fontId="13" fillId="0" borderId="51" xfId="0" applyNumberFormat="1" applyFont="1" applyBorder="1" applyAlignment="1">
      <alignment/>
    </xf>
    <xf numFmtId="0" fontId="13" fillId="0" borderId="133" xfId="0" applyFont="1" applyBorder="1" applyAlignment="1">
      <alignment horizontal="center"/>
    </xf>
    <xf numFmtId="168" fontId="4" fillId="0" borderId="134" xfId="0" applyNumberFormat="1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168" fontId="4" fillId="0" borderId="135" xfId="0" applyNumberFormat="1" applyFont="1" applyBorder="1" applyAlignment="1">
      <alignment horizontal="center"/>
    </xf>
    <xf numFmtId="168" fontId="4" fillId="0" borderId="131" xfId="0" applyNumberFormat="1" applyFont="1" applyBorder="1" applyAlignment="1">
      <alignment horizontal="center"/>
    </xf>
    <xf numFmtId="0" fontId="0" fillId="0" borderId="136" xfId="0" applyBorder="1" applyAlignment="1">
      <alignment/>
    </xf>
    <xf numFmtId="172" fontId="4" fillId="0" borderId="135" xfId="0" applyNumberFormat="1" applyFont="1" applyBorder="1" applyAlignment="1">
      <alignment horizontal="right" indent="1"/>
    </xf>
    <xf numFmtId="172" fontId="4" fillId="0" borderId="90" xfId="0" applyNumberFormat="1" applyFont="1" applyBorder="1" applyAlignment="1">
      <alignment horizontal="right" indent="1"/>
    </xf>
    <xf numFmtId="172" fontId="4" fillId="0" borderId="132" xfId="0" applyNumberFormat="1" applyFont="1" applyBorder="1" applyAlignment="1">
      <alignment horizontal="right" indent="1"/>
    </xf>
    <xf numFmtId="172" fontId="4" fillId="0" borderId="131" xfId="0" applyNumberFormat="1" applyFont="1" applyBorder="1" applyAlignment="1">
      <alignment horizontal="right" indent="1"/>
    </xf>
    <xf numFmtId="0" fontId="0" fillId="0" borderId="30" xfId="0" applyBorder="1" applyAlignment="1">
      <alignment/>
    </xf>
    <xf numFmtId="172" fontId="4" fillId="0" borderId="51" xfId="0" applyNumberFormat="1" applyFont="1" applyBorder="1" applyAlignment="1">
      <alignment horizontal="right" indent="1"/>
    </xf>
    <xf numFmtId="168" fontId="14" fillId="0" borderId="135" xfId="0" applyNumberFormat="1" applyFont="1" applyBorder="1" applyAlignment="1">
      <alignment horizontal="center"/>
    </xf>
    <xf numFmtId="172" fontId="13" fillId="0" borderId="130" xfId="0" applyNumberFormat="1" applyFont="1" applyBorder="1" applyAlignment="1">
      <alignment horizontal="right" indent="1"/>
    </xf>
    <xf numFmtId="4" fontId="9" fillId="0" borderId="21" xfId="0" applyNumberFormat="1" applyFont="1" applyBorder="1" applyAlignment="1">
      <alignment horizontal="center"/>
    </xf>
    <xf numFmtId="168" fontId="14" fillId="0" borderId="137" xfId="0" applyNumberFormat="1" applyFont="1" applyBorder="1" applyAlignment="1">
      <alignment horizontal="center"/>
    </xf>
    <xf numFmtId="172" fontId="14" fillId="0" borderId="40" xfId="0" applyNumberFormat="1" applyFont="1" applyBorder="1" applyAlignment="1">
      <alignment horizontal="right" indent="1"/>
    </xf>
    <xf numFmtId="0" fontId="12" fillId="0" borderId="118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9" fillId="2" borderId="138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139" xfId="0" applyFont="1" applyFill="1" applyBorder="1" applyAlignment="1">
      <alignment horizontal="center" vertical="top" wrapText="1"/>
    </xf>
    <xf numFmtId="0" fontId="9" fillId="2" borderId="123" xfId="0" applyFont="1" applyFill="1" applyBorder="1" applyAlignment="1">
      <alignment horizontal="center" vertical="top" wrapText="1"/>
    </xf>
    <xf numFmtId="0" fontId="9" fillId="2" borderId="124" xfId="0" applyFont="1" applyFill="1" applyBorder="1" applyAlignment="1">
      <alignment horizontal="center" vertical="top" wrapText="1"/>
    </xf>
    <xf numFmtId="0" fontId="9" fillId="2" borderId="140" xfId="0" applyFont="1" applyFill="1" applyBorder="1" applyAlignment="1">
      <alignment vertical="top" wrapText="1"/>
    </xf>
    <xf numFmtId="0" fontId="9" fillId="2" borderId="141" xfId="0" applyFont="1" applyFill="1" applyBorder="1" applyAlignment="1">
      <alignment vertical="top" wrapText="1"/>
    </xf>
    <xf numFmtId="0" fontId="9" fillId="2" borderId="142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2" borderId="139" xfId="0" applyFont="1" applyFill="1" applyBorder="1" applyAlignment="1">
      <alignment vertical="top" wrapText="1"/>
    </xf>
    <xf numFmtId="170" fontId="5" fillId="0" borderId="0" xfId="0" applyNumberFormat="1" applyFont="1" applyAlignment="1">
      <alignment horizontal="center"/>
    </xf>
    <xf numFmtId="0" fontId="21" fillId="0" borderId="143" xfId="0" applyFont="1" applyBorder="1" applyAlignment="1">
      <alignment horizontal="center" vertical="center"/>
    </xf>
    <xf numFmtId="0" fontId="21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2" fillId="0" borderId="148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96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9" fillId="0" borderId="63" xfId="0" applyFont="1" applyBorder="1" applyAlignment="1">
      <alignment horizontal="right"/>
    </xf>
    <xf numFmtId="0" fontId="9" fillId="0" borderId="64" xfId="0" applyFont="1" applyBorder="1" applyAlignment="1">
      <alignment horizontal="right"/>
    </xf>
    <xf numFmtId="0" fontId="9" fillId="0" borderId="5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130" xfId="0" applyNumberFormat="1" applyFont="1" applyBorder="1" applyAlignment="1">
      <alignment horizontal="center"/>
    </xf>
    <xf numFmtId="0" fontId="14" fillId="0" borderId="137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/>
    </xf>
    <xf numFmtId="0" fontId="20" fillId="0" borderId="145" xfId="0" applyFont="1" applyBorder="1" applyAlignment="1">
      <alignment horizontal="center" vertical="center"/>
    </xf>
    <xf numFmtId="0" fontId="22" fillId="0" borderId="146" xfId="0" applyFont="1" applyBorder="1" applyAlignment="1">
      <alignment horizontal="center" vertical="center"/>
    </xf>
    <xf numFmtId="0" fontId="22" fillId="0" borderId="147" xfId="0" applyFont="1" applyBorder="1" applyAlignment="1">
      <alignment horizontal="center" vertical="center"/>
    </xf>
    <xf numFmtId="0" fontId="22" fillId="0" borderId="148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172" fontId="9" fillId="0" borderId="4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53"/>
  <sheetViews>
    <sheetView workbookViewId="0" topLeftCell="A25">
      <selection activeCell="C39" sqref="C39"/>
    </sheetView>
  </sheetViews>
  <sheetFormatPr defaultColWidth="9.140625" defaultRowHeight="12.75"/>
  <cols>
    <col min="3" max="3" width="32.8515625" style="0" customWidth="1"/>
    <col min="4" max="4" width="20.28125" style="0" customWidth="1"/>
    <col min="5" max="5" width="14.28125" style="0" customWidth="1"/>
    <col min="6" max="6" width="11.421875" style="0" customWidth="1"/>
    <col min="7" max="7" width="10.140625" style="0" bestFit="1" customWidth="1"/>
  </cols>
  <sheetData>
    <row r="3" ht="13.5" thickBot="1"/>
    <row r="4" spans="3:5" ht="21" thickTop="1">
      <c r="C4" s="627" t="s">
        <v>226</v>
      </c>
      <c r="D4" s="628"/>
      <c r="E4" s="629"/>
    </row>
    <row r="5" spans="3:5" ht="15.75">
      <c r="C5" s="391" t="s">
        <v>438</v>
      </c>
      <c r="D5" s="392">
        <v>38200</v>
      </c>
      <c r="E5" s="393">
        <v>7555</v>
      </c>
    </row>
    <row r="6" spans="3:5" ht="15.75">
      <c r="C6" s="394" t="s">
        <v>291</v>
      </c>
      <c r="D6" s="395">
        <v>38078</v>
      </c>
      <c r="E6" s="396">
        <v>500</v>
      </c>
    </row>
    <row r="7" spans="3:5" ht="15.75">
      <c r="C7" s="394" t="s">
        <v>292</v>
      </c>
      <c r="D7" s="395">
        <v>38200</v>
      </c>
      <c r="E7" s="396">
        <v>2500</v>
      </c>
    </row>
    <row r="8" spans="3:5" ht="15.75">
      <c r="C8" s="394" t="s">
        <v>293</v>
      </c>
      <c r="D8" s="395">
        <v>38200</v>
      </c>
      <c r="E8" s="396">
        <v>5500</v>
      </c>
    </row>
    <row r="9" spans="3:5" ht="15.75">
      <c r="C9" s="394" t="s">
        <v>218</v>
      </c>
      <c r="D9" s="395">
        <v>38473</v>
      </c>
      <c r="E9" s="396">
        <v>35000</v>
      </c>
    </row>
    <row r="10" spans="3:5" ht="15.75">
      <c r="C10" s="388" t="s">
        <v>220</v>
      </c>
      <c r="D10" s="389">
        <v>38596</v>
      </c>
      <c r="E10" s="390">
        <v>12000</v>
      </c>
    </row>
    <row r="11" spans="3:5" ht="15.75">
      <c r="C11" s="275" t="s">
        <v>219</v>
      </c>
      <c r="D11" s="282">
        <v>38700</v>
      </c>
      <c r="E11" s="285">
        <v>9783.67</v>
      </c>
    </row>
    <row r="12" spans="3:5" ht="15.75">
      <c r="C12" s="275" t="s">
        <v>221</v>
      </c>
      <c r="D12" s="282">
        <v>38808</v>
      </c>
      <c r="E12" s="285">
        <v>5597.96</v>
      </c>
    </row>
    <row r="13" spans="3:5" ht="15.75">
      <c r="C13" s="275" t="s">
        <v>222</v>
      </c>
      <c r="D13" s="282">
        <v>39449</v>
      </c>
      <c r="E13" s="285">
        <v>3494.12</v>
      </c>
    </row>
    <row r="14" spans="3:6" ht="15.75">
      <c r="C14" s="287" t="s">
        <v>223</v>
      </c>
      <c r="D14" s="288">
        <v>39835</v>
      </c>
      <c r="E14" s="289">
        <v>17109.48</v>
      </c>
      <c r="F14" s="17">
        <f>SUM(E10:E14)</f>
        <v>47985.229999999996</v>
      </c>
    </row>
    <row r="15" spans="3:6" ht="15.75">
      <c r="C15" s="290" t="s">
        <v>224</v>
      </c>
      <c r="D15" s="283">
        <v>39600</v>
      </c>
      <c r="E15" s="284">
        <v>6000</v>
      </c>
      <c r="F15" s="17">
        <f>SUM(E5:E14)</f>
        <v>99040.23</v>
      </c>
    </row>
    <row r="16" spans="3:6" ht="16.5" thickBot="1">
      <c r="C16" s="397" t="s">
        <v>225</v>
      </c>
      <c r="D16" s="288" t="s">
        <v>444</v>
      </c>
      <c r="E16" s="289">
        <v>12000</v>
      </c>
      <c r="F16" s="17">
        <f>SUM(E9:E16)</f>
        <v>100985.23</v>
      </c>
    </row>
    <row r="17" spans="3:6" ht="20.25" customHeight="1">
      <c r="C17" s="398" t="s">
        <v>9</v>
      </c>
      <c r="D17" s="497" t="s">
        <v>439</v>
      </c>
      <c r="E17" s="399">
        <f>SUM(E5:E16)</f>
        <v>117040.23</v>
      </c>
      <c r="F17" s="17"/>
    </row>
    <row r="18" spans="3:5" ht="13.5" thickBot="1">
      <c r="C18" s="141"/>
      <c r="D18" s="143"/>
      <c r="E18" s="256"/>
    </row>
    <row r="19" ht="13.5" thickTop="1"/>
    <row r="20" ht="19.5" customHeight="1" thickBot="1"/>
    <row r="21" spans="3:5" ht="21" thickTop="1">
      <c r="C21" s="627" t="s">
        <v>136</v>
      </c>
      <c r="D21" s="628"/>
      <c r="E21" s="629"/>
    </row>
    <row r="22" spans="3:5" ht="16.5" thickBot="1">
      <c r="C22" s="269" t="s">
        <v>35</v>
      </c>
      <c r="D22" s="58"/>
      <c r="E22" s="59" t="s">
        <v>37</v>
      </c>
    </row>
    <row r="23" spans="3:7" ht="15.75">
      <c r="C23" s="270" t="s">
        <v>294</v>
      </c>
      <c r="D23" s="261"/>
      <c r="E23" s="262">
        <f>'Jipp phase1'!E15</f>
        <v>14629.12</v>
      </c>
      <c r="G23" s="17"/>
    </row>
    <row r="24" spans="3:7" ht="16.5" thickBot="1">
      <c r="C24" s="167"/>
      <c r="D24" s="129"/>
      <c r="E24" s="259"/>
      <c r="G24" s="17"/>
    </row>
    <row r="25" spans="3:7" ht="15.75">
      <c r="C25" s="270" t="s">
        <v>149</v>
      </c>
      <c r="D25" s="261"/>
      <c r="E25" s="262">
        <f>Roof!E13</f>
        <v>38349.549999999996</v>
      </c>
      <c r="G25" s="17"/>
    </row>
    <row r="26" spans="3:7" ht="15.75">
      <c r="C26" s="167"/>
      <c r="D26" s="129"/>
      <c r="E26" s="259"/>
      <c r="G26" s="17"/>
    </row>
    <row r="27" spans="3:7" ht="15.75">
      <c r="C27" s="264" t="s">
        <v>150</v>
      </c>
      <c r="D27" s="92"/>
      <c r="E27" s="258">
        <f>'Store Flooring'!E27</f>
        <v>15602.960000000001</v>
      </c>
      <c r="G27" s="17"/>
    </row>
    <row r="28" spans="3:5" ht="15.75">
      <c r="C28" s="265"/>
      <c r="D28" s="90"/>
      <c r="E28" s="263"/>
    </row>
    <row r="29" spans="3:7" ht="15.75">
      <c r="C29" s="264" t="s">
        <v>114</v>
      </c>
      <c r="D29" s="92"/>
      <c r="E29" s="258">
        <f>'Heating '!E12</f>
        <v>900</v>
      </c>
      <c r="G29" s="17"/>
    </row>
    <row r="30" spans="3:5" ht="15.75">
      <c r="C30" s="265"/>
      <c r="D30" s="90"/>
      <c r="E30" s="263"/>
    </row>
    <row r="31" spans="3:5" ht="15.75">
      <c r="C31" s="266" t="s">
        <v>0</v>
      </c>
      <c r="D31" s="92"/>
      <c r="E31" s="258">
        <f>Electrical!E21</f>
        <v>2627.5</v>
      </c>
    </row>
    <row r="32" spans="3:5" ht="15.75">
      <c r="C32" s="136"/>
      <c r="D32" s="90"/>
      <c r="E32" s="263"/>
    </row>
    <row r="33" spans="3:5" ht="15.75">
      <c r="C33" s="266" t="s">
        <v>1</v>
      </c>
      <c r="D33" s="92"/>
      <c r="E33" s="258">
        <f>Plumbing!E10</f>
        <v>2178.41</v>
      </c>
    </row>
    <row r="34" spans="3:5" ht="15.75">
      <c r="C34" s="271"/>
      <c r="D34" s="90"/>
      <c r="E34" s="263"/>
    </row>
    <row r="35" spans="3:5" ht="15.75">
      <c r="C35" s="266" t="s">
        <v>133</v>
      </c>
      <c r="D35" s="92"/>
      <c r="E35" s="257">
        <f>Masonry!E20</f>
        <v>7245.73</v>
      </c>
    </row>
    <row r="36" spans="3:5" ht="15.75">
      <c r="C36" s="136"/>
      <c r="D36" s="90"/>
      <c r="E36" s="259"/>
    </row>
    <row r="37" spans="3:5" ht="15.75">
      <c r="C37" s="266" t="s">
        <v>208</v>
      </c>
      <c r="D37" s="92"/>
      <c r="E37" s="258">
        <f>'730 Flooring'!E13</f>
        <v>98.4</v>
      </c>
    </row>
    <row r="38" spans="3:5" ht="15.75">
      <c r="C38" s="272"/>
      <c r="D38" s="90"/>
      <c r="E38" s="263"/>
    </row>
    <row r="39" spans="3:5" ht="15.75">
      <c r="C39" s="266" t="s">
        <v>375</v>
      </c>
      <c r="D39" s="92"/>
      <c r="E39" s="258">
        <f>'730 Apt'!E137:G137</f>
        <v>41547.3493</v>
      </c>
    </row>
    <row r="40" spans="3:5" ht="15.75">
      <c r="C40" s="272"/>
      <c r="D40" s="90"/>
      <c r="E40" s="263"/>
    </row>
    <row r="41" spans="3:5" ht="15.75">
      <c r="C41" s="266" t="s">
        <v>70</v>
      </c>
      <c r="D41" s="92"/>
      <c r="E41" s="258">
        <f>Painting!F23</f>
        <v>429.36</v>
      </c>
    </row>
    <row r="42" spans="3:5" ht="15.75">
      <c r="C42" s="136"/>
      <c r="D42" s="90"/>
      <c r="E42" s="263"/>
    </row>
    <row r="43" spans="3:5" ht="15.75">
      <c r="C43" s="266" t="s">
        <v>86</v>
      </c>
      <c r="D43" s="92"/>
      <c r="E43" s="260">
        <f>Misc!F25</f>
        <v>1105.0800000000002</v>
      </c>
    </row>
    <row r="44" spans="3:5" ht="12.75">
      <c r="C44" s="273"/>
      <c r="D44" s="267"/>
      <c r="E44" s="268"/>
    </row>
    <row r="45" spans="3:5" ht="15.75">
      <c r="C45" s="266" t="s">
        <v>424</v>
      </c>
      <c r="D45" s="92"/>
      <c r="E45" s="260">
        <f>Utilities!E27</f>
        <v>2871.7800000000007</v>
      </c>
    </row>
    <row r="46" spans="3:5" ht="13.5" thickBot="1">
      <c r="C46" s="494"/>
      <c r="D46" s="495"/>
      <c r="E46" s="496"/>
    </row>
    <row r="47" spans="3:6" ht="21.75" customHeight="1">
      <c r="C47" s="398" t="s">
        <v>9</v>
      </c>
      <c r="D47" s="497" t="s">
        <v>439</v>
      </c>
      <c r="E47" s="399">
        <f>SUM(E23:E46)</f>
        <v>127585.2393</v>
      </c>
      <c r="F47" s="17">
        <f>E47-F15</f>
        <v>28545.009300000005</v>
      </c>
    </row>
    <row r="48" spans="3:5" ht="13.5" thickBot="1">
      <c r="C48" s="141"/>
      <c r="D48" s="143"/>
      <c r="E48" s="256"/>
    </row>
    <row r="49" spans="3:5" ht="16.5" thickTop="1">
      <c r="C49" s="145"/>
      <c r="D49" s="147"/>
      <c r="E49" s="148"/>
    </row>
    <row r="50" ht="13.5" thickBot="1"/>
    <row r="51" spans="4:5" ht="13.5" thickTop="1">
      <c r="D51" s="491" t="s">
        <v>423</v>
      </c>
      <c r="E51" s="490"/>
    </row>
    <row r="52" spans="4:5" ht="15.75">
      <c r="D52" s="488" t="s">
        <v>417</v>
      </c>
      <c r="E52" s="489">
        <f>'730 Rehab'!E48+Painting!F30+Misc!F29</f>
        <v>1500.72</v>
      </c>
    </row>
    <row r="53" spans="4:5" ht="16.5" thickBot="1">
      <c r="D53" s="486" t="s">
        <v>412</v>
      </c>
      <c r="E53" s="487">
        <f>Painting!F31+Misc!F30</f>
        <v>212.52</v>
      </c>
    </row>
    <row r="54" ht="13.5" thickTop="1"/>
  </sheetData>
  <mergeCells count="2">
    <mergeCell ref="C21:E21"/>
    <mergeCell ref="C4:E4"/>
  </mergeCells>
  <hyperlinks>
    <hyperlink ref="C25" location="Roof!A1" display="Roof and gutters"/>
    <hyperlink ref="C27" location="'Store Flooring'!A1" display="Store floor and loading dock"/>
    <hyperlink ref="C29" location="'Heating '!A1" display="Heating and cooling"/>
    <hyperlink ref="C31" location="Electrical!A1" display="Electrical"/>
    <hyperlink ref="C33" location="Plumbing!A1" display="Plumbing"/>
    <hyperlink ref="C35" location="Masonry!A1" display="Masonry"/>
    <hyperlink ref="C37" location="'730 Flooring'!A1" display="730 Flooring "/>
    <hyperlink ref="C39" location="'730 Rehab'!A1" display="730 interior rehab"/>
    <hyperlink ref="C41" location="Painting!A1" display="Painting"/>
    <hyperlink ref="C43" location="Misc!A1" display="Misc"/>
    <hyperlink ref="C23" location="'Jipp phase1'!A1" display="Phase 1"/>
    <hyperlink ref="C45" location="Utilities!A1" display="Utilities"/>
  </hyperlinks>
  <printOptions/>
  <pageMargins left="1.29" right="0.75" top="0.49" bottom="0.67" header="0.3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D26" sqref="D26"/>
    </sheetView>
  </sheetViews>
  <sheetFormatPr defaultColWidth="9.140625" defaultRowHeight="12.75"/>
  <cols>
    <col min="2" max="2" width="32.8515625" style="0" customWidth="1"/>
    <col min="3" max="3" width="11.421875" style="1" customWidth="1"/>
    <col min="4" max="4" width="32.8515625" style="0" customWidth="1"/>
    <col min="5" max="5" width="12.57421875" style="0" customWidth="1"/>
    <col min="6" max="6" width="16.28125" style="0" customWidth="1"/>
    <col min="7" max="7" width="15.140625" style="0" customWidth="1"/>
  </cols>
  <sheetData>
    <row r="1" ht="12.75">
      <c r="A1" t="s">
        <v>3</v>
      </c>
    </row>
    <row r="2" ht="13.5" thickBot="1"/>
    <row r="3" spans="2:6" ht="21" thickTop="1">
      <c r="B3" s="627" t="s">
        <v>70</v>
      </c>
      <c r="C3" s="628"/>
      <c r="D3" s="628"/>
      <c r="E3" s="628"/>
      <c r="F3" s="629"/>
    </row>
    <row r="4" spans="2:6" ht="16.5" thickBot="1">
      <c r="B4" s="56" t="s">
        <v>35</v>
      </c>
      <c r="C4" s="57" t="s">
        <v>36</v>
      </c>
      <c r="D4" s="58"/>
      <c r="E4" s="610"/>
      <c r="F4" s="59" t="s">
        <v>37</v>
      </c>
    </row>
    <row r="5" spans="2:7" ht="15.75">
      <c r="B5" s="200" t="s">
        <v>173</v>
      </c>
      <c r="C5" s="171">
        <v>38619</v>
      </c>
      <c r="D5" s="202" t="s">
        <v>159</v>
      </c>
      <c r="E5" s="611"/>
      <c r="F5" s="220">
        <v>117.57</v>
      </c>
      <c r="G5" t="s">
        <v>174</v>
      </c>
    </row>
    <row r="6" spans="2:7" ht="15.75">
      <c r="B6" s="209" t="s">
        <v>160</v>
      </c>
      <c r="C6" s="221">
        <v>38870</v>
      </c>
      <c r="D6" s="198" t="s">
        <v>175</v>
      </c>
      <c r="E6" s="612"/>
      <c r="F6" s="222">
        <v>71.99</v>
      </c>
      <c r="G6" t="s">
        <v>141</v>
      </c>
    </row>
    <row r="7" spans="2:7" ht="15.75">
      <c r="B7" s="209" t="s">
        <v>158</v>
      </c>
      <c r="C7" s="211">
        <v>38973</v>
      </c>
      <c r="D7" s="203" t="s">
        <v>159</v>
      </c>
      <c r="E7" s="613"/>
      <c r="F7" s="204">
        <v>239.8</v>
      </c>
      <c r="G7" t="s">
        <v>141</v>
      </c>
    </row>
    <row r="8" spans="2:7" ht="15.75">
      <c r="B8" s="161" t="s">
        <v>71</v>
      </c>
      <c r="C8" s="212">
        <v>39685</v>
      </c>
      <c r="D8" s="203" t="s">
        <v>127</v>
      </c>
      <c r="E8" s="616">
        <v>31.74</v>
      </c>
      <c r="F8" s="620"/>
      <c r="G8" t="s">
        <v>121</v>
      </c>
    </row>
    <row r="9" spans="2:7" ht="15.75">
      <c r="B9" s="162" t="s">
        <v>73</v>
      </c>
      <c r="C9" s="213">
        <v>39788</v>
      </c>
      <c r="D9" s="205" t="s">
        <v>127</v>
      </c>
      <c r="E9" s="617">
        <v>50.16</v>
      </c>
      <c r="F9" s="620"/>
      <c r="G9" t="s">
        <v>121</v>
      </c>
    </row>
    <row r="10" spans="2:7" ht="15.75">
      <c r="B10" s="162" t="s">
        <v>74</v>
      </c>
      <c r="C10" s="213">
        <v>39794</v>
      </c>
      <c r="D10" s="205" t="s">
        <v>125</v>
      </c>
      <c r="E10" s="617">
        <v>50.16</v>
      </c>
      <c r="F10" s="620"/>
      <c r="G10" t="s">
        <v>121</v>
      </c>
    </row>
    <row r="11" spans="2:7" ht="15.75">
      <c r="B11" s="201" t="s">
        <v>75</v>
      </c>
      <c r="C11" s="214">
        <v>39795</v>
      </c>
      <c r="D11" s="4" t="s">
        <v>125</v>
      </c>
      <c r="E11" s="618">
        <v>87.89</v>
      </c>
      <c r="F11" s="620"/>
      <c r="G11" t="s">
        <v>121</v>
      </c>
    </row>
    <row r="12" spans="2:7" ht="15.75">
      <c r="B12" s="201" t="s">
        <v>407</v>
      </c>
      <c r="C12" s="214">
        <v>39798</v>
      </c>
      <c r="D12" s="4" t="s">
        <v>125</v>
      </c>
      <c r="E12" s="618">
        <v>22.41</v>
      </c>
      <c r="F12" s="620"/>
      <c r="G12" t="s">
        <v>412</v>
      </c>
    </row>
    <row r="13" spans="2:7" ht="15.75">
      <c r="B13" s="201" t="s">
        <v>408</v>
      </c>
      <c r="C13" s="214">
        <v>39820</v>
      </c>
      <c r="D13" s="4" t="s">
        <v>125</v>
      </c>
      <c r="E13" s="618">
        <v>22.18</v>
      </c>
      <c r="F13" s="620"/>
      <c r="G13" t="s">
        <v>412</v>
      </c>
    </row>
    <row r="14" spans="2:7" ht="15.75">
      <c r="B14" s="201" t="s">
        <v>409</v>
      </c>
      <c r="C14" s="214">
        <v>39831</v>
      </c>
      <c r="D14" s="4" t="s">
        <v>125</v>
      </c>
      <c r="E14" s="618">
        <v>36.31</v>
      </c>
      <c r="F14" s="620"/>
      <c r="G14" t="s">
        <v>412</v>
      </c>
    </row>
    <row r="15" spans="2:7" ht="15.75">
      <c r="B15" s="201" t="s">
        <v>410</v>
      </c>
      <c r="C15" s="214">
        <v>39837</v>
      </c>
      <c r="D15" s="4" t="s">
        <v>125</v>
      </c>
      <c r="E15" s="618">
        <v>24.2</v>
      </c>
      <c r="F15" s="620"/>
      <c r="G15" t="s">
        <v>412</v>
      </c>
    </row>
    <row r="16" spans="2:7" ht="15.75">
      <c r="B16" s="201" t="s">
        <v>411</v>
      </c>
      <c r="C16" s="214">
        <v>39843</v>
      </c>
      <c r="D16" s="4" t="s">
        <v>125</v>
      </c>
      <c r="E16" s="618">
        <v>49.15</v>
      </c>
      <c r="F16" s="620"/>
      <c r="G16" t="s">
        <v>412</v>
      </c>
    </row>
    <row r="17" spans="2:7" ht="15.75">
      <c r="B17" s="162" t="s">
        <v>76</v>
      </c>
      <c r="C17" s="215">
        <v>39850</v>
      </c>
      <c r="D17" s="205" t="s">
        <v>125</v>
      </c>
      <c r="E17" s="617">
        <v>29.91</v>
      </c>
      <c r="F17" s="620"/>
      <c r="G17" t="s">
        <v>412</v>
      </c>
    </row>
    <row r="18" spans="2:7" ht="15.75">
      <c r="B18" s="162" t="s">
        <v>128</v>
      </c>
      <c r="C18" s="215">
        <v>39852</v>
      </c>
      <c r="D18" s="205" t="s">
        <v>126</v>
      </c>
      <c r="E18" s="617">
        <v>4.93</v>
      </c>
      <c r="F18" s="620"/>
      <c r="G18" t="s">
        <v>412</v>
      </c>
    </row>
    <row r="19" spans="2:7" ht="15.75">
      <c r="B19" s="162" t="s">
        <v>78</v>
      </c>
      <c r="C19" s="215">
        <v>39860</v>
      </c>
      <c r="D19" s="205" t="s">
        <v>126</v>
      </c>
      <c r="E19" s="617">
        <v>17.43</v>
      </c>
      <c r="F19" s="620"/>
      <c r="G19" t="s">
        <v>412</v>
      </c>
    </row>
    <row r="20" spans="2:7" ht="15.75">
      <c r="B20" s="231" t="s">
        <v>209</v>
      </c>
      <c r="C20" s="286">
        <v>39881</v>
      </c>
      <c r="D20" s="205" t="s">
        <v>126</v>
      </c>
      <c r="E20" s="619">
        <v>14.59</v>
      </c>
      <c r="F20" s="620"/>
      <c r="G20" t="s">
        <v>417</v>
      </c>
    </row>
    <row r="21" spans="2:6" ht="15.75">
      <c r="B21" s="231"/>
      <c r="C21" s="286"/>
      <c r="D21" s="274"/>
      <c r="E21" s="614"/>
      <c r="F21" s="621"/>
    </row>
    <row r="22" spans="2:6" ht="12.75">
      <c r="B22" s="132"/>
      <c r="C22" s="216"/>
      <c r="D22" s="134"/>
      <c r="E22" s="615"/>
      <c r="F22" s="135"/>
    </row>
    <row r="23" spans="2:6" ht="14.25" customHeight="1">
      <c r="B23" s="137" t="s">
        <v>9</v>
      </c>
      <c r="C23" s="217">
        <v>39881</v>
      </c>
      <c r="D23" s="139"/>
      <c r="E23" s="139"/>
      <c r="F23" s="140">
        <f>SUM(F5:F20)</f>
        <v>429.36</v>
      </c>
    </row>
    <row r="24" spans="2:6" ht="13.5" thickBot="1">
      <c r="B24" s="141"/>
      <c r="C24" s="218"/>
      <c r="D24" s="143"/>
      <c r="E24" s="143"/>
      <c r="F24" s="144"/>
    </row>
    <row r="25" spans="2:6" ht="16.5" thickTop="1">
      <c r="B25" s="145"/>
      <c r="C25" s="219"/>
      <c r="D25" s="147"/>
      <c r="E25" s="147"/>
      <c r="F25" s="148"/>
    </row>
    <row r="29" spans="1:3" ht="18.75">
      <c r="A29" s="441"/>
      <c r="B29" s="442"/>
      <c r="C29" s="443"/>
    </row>
    <row r="30" spans="1:6" ht="18.75">
      <c r="A30" s="441"/>
      <c r="B30" s="442"/>
      <c r="C30" s="443"/>
      <c r="D30" s="484" t="s">
        <v>418</v>
      </c>
      <c r="E30" s="484"/>
      <c r="F30" s="485">
        <f>E20</f>
        <v>14.59</v>
      </c>
    </row>
    <row r="31" spans="1:6" ht="18.75">
      <c r="A31" s="441"/>
      <c r="B31" s="442"/>
      <c r="C31" s="443"/>
      <c r="D31" s="484" t="s">
        <v>422</v>
      </c>
      <c r="E31" s="484"/>
      <c r="F31" s="485">
        <f>SUM(E12:E19)</f>
        <v>206.52</v>
      </c>
    </row>
    <row r="32" spans="1:3" ht="18.75">
      <c r="A32" s="441"/>
      <c r="B32" s="442"/>
      <c r="C32" s="443"/>
    </row>
    <row r="33" spans="1:3" ht="18.75">
      <c r="A33" s="441"/>
      <c r="B33" s="442"/>
      <c r="C33" s="443"/>
    </row>
    <row r="34" spans="1:3" ht="18.75">
      <c r="A34" s="447"/>
      <c r="B34" s="448"/>
      <c r="C34" s="449"/>
    </row>
  </sheetData>
  <mergeCells count="1">
    <mergeCell ref="B3:F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30"/>
  <sheetViews>
    <sheetView workbookViewId="0" topLeftCell="A1">
      <selection activeCell="J23" sqref="J23"/>
    </sheetView>
  </sheetViews>
  <sheetFormatPr defaultColWidth="9.140625" defaultRowHeight="12.75"/>
  <cols>
    <col min="1" max="1" width="13.421875" style="0" customWidth="1"/>
    <col min="2" max="2" width="32.8515625" style="0" customWidth="1"/>
    <col min="3" max="3" width="11.421875" style="0" customWidth="1"/>
    <col min="4" max="4" width="32.8515625" style="0" customWidth="1"/>
    <col min="5" max="5" width="10.8515625" style="0" customWidth="1"/>
    <col min="6" max="6" width="16.28125" style="0" customWidth="1"/>
    <col min="7" max="7" width="9.140625" style="1" customWidth="1"/>
  </cols>
  <sheetData>
    <row r="2" ht="13.5" thickBot="1"/>
    <row r="3" spans="2:6" ht="21" thickTop="1">
      <c r="B3" s="627" t="s">
        <v>132</v>
      </c>
      <c r="C3" s="628"/>
      <c r="D3" s="628"/>
      <c r="E3" s="628"/>
      <c r="F3" s="629"/>
    </row>
    <row r="4" spans="2:6" ht="16.5" thickBot="1">
      <c r="B4" s="56" t="s">
        <v>35</v>
      </c>
      <c r="C4" s="57" t="s">
        <v>36</v>
      </c>
      <c r="D4" s="58"/>
      <c r="E4" s="610"/>
      <c r="F4" s="59" t="s">
        <v>37</v>
      </c>
    </row>
    <row r="5" spans="2:6" ht="15.75">
      <c r="B5" s="60"/>
      <c r="C5" s="61"/>
      <c r="D5" s="62"/>
      <c r="E5" s="622"/>
      <c r="F5" s="63"/>
    </row>
    <row r="6" spans="2:7" ht="15.75">
      <c r="B6" s="233" t="s">
        <v>180</v>
      </c>
      <c r="C6" s="234">
        <v>38664</v>
      </c>
      <c r="D6" s="66" t="s">
        <v>181</v>
      </c>
      <c r="E6" s="562"/>
      <c r="F6" s="206">
        <v>47.08</v>
      </c>
      <c r="G6" s="1" t="s">
        <v>174</v>
      </c>
    </row>
    <row r="7" spans="2:7" ht="15.75">
      <c r="B7" s="229" t="s">
        <v>182</v>
      </c>
      <c r="C7" s="230">
        <v>38737</v>
      </c>
      <c r="D7" s="101"/>
      <c r="E7" s="566"/>
      <c r="F7" s="206">
        <v>80.85</v>
      </c>
      <c r="G7" s="1" t="s">
        <v>174</v>
      </c>
    </row>
    <row r="8" spans="2:7" ht="15.75">
      <c r="B8" s="480" t="s">
        <v>388</v>
      </c>
      <c r="C8" s="481">
        <v>39192</v>
      </c>
      <c r="D8" s="129" t="s">
        <v>413</v>
      </c>
      <c r="E8" s="577"/>
      <c r="F8" s="187">
        <v>37.35</v>
      </c>
      <c r="G8" s="1" t="s">
        <v>416</v>
      </c>
    </row>
    <row r="9" spans="2:7" ht="15.75">
      <c r="B9" s="480" t="s">
        <v>389</v>
      </c>
      <c r="C9" s="481">
        <v>39220</v>
      </c>
      <c r="D9" s="129" t="s">
        <v>414</v>
      </c>
      <c r="E9" s="577"/>
      <c r="F9" s="187">
        <v>55.34</v>
      </c>
      <c r="G9" s="1" t="s">
        <v>416</v>
      </c>
    </row>
    <row r="10" spans="2:7" ht="15.75">
      <c r="B10" s="480" t="s">
        <v>390</v>
      </c>
      <c r="C10" s="481">
        <v>39220</v>
      </c>
      <c r="D10" s="129" t="s">
        <v>415</v>
      </c>
      <c r="E10" s="577"/>
      <c r="F10" s="187">
        <v>9.08</v>
      </c>
      <c r="G10" s="1" t="s">
        <v>416</v>
      </c>
    </row>
    <row r="11" spans="2:7" ht="15.75">
      <c r="B11" s="231" t="s">
        <v>87</v>
      </c>
      <c r="C11" s="128">
        <v>39698</v>
      </c>
      <c r="D11" s="129" t="s">
        <v>88</v>
      </c>
      <c r="E11" s="577"/>
      <c r="F11" s="187">
        <v>16.04</v>
      </c>
      <c r="G11" s="1" t="s">
        <v>121</v>
      </c>
    </row>
    <row r="12" spans="2:7" ht="15.75">
      <c r="B12" s="162" t="s">
        <v>89</v>
      </c>
      <c r="C12" s="116">
        <v>39686</v>
      </c>
      <c r="D12" s="101" t="s">
        <v>90</v>
      </c>
      <c r="E12" s="566"/>
      <c r="F12" s="206">
        <v>29.91</v>
      </c>
      <c r="G12" s="1" t="s">
        <v>121</v>
      </c>
    </row>
    <row r="13" spans="2:7" ht="15.75">
      <c r="B13" s="162" t="s">
        <v>91</v>
      </c>
      <c r="C13" s="100">
        <v>39678</v>
      </c>
      <c r="D13" s="101" t="s">
        <v>92</v>
      </c>
      <c r="E13" s="566"/>
      <c r="F13" s="206">
        <v>326.51</v>
      </c>
      <c r="G13" s="1" t="s">
        <v>121</v>
      </c>
    </row>
    <row r="14" spans="2:7" ht="15.75">
      <c r="B14" s="162" t="s">
        <v>93</v>
      </c>
      <c r="C14" s="100">
        <v>39679</v>
      </c>
      <c r="D14" s="101" t="s">
        <v>94</v>
      </c>
      <c r="E14" s="566"/>
      <c r="F14" s="206">
        <v>41.03</v>
      </c>
      <c r="G14" s="1" t="s">
        <v>121</v>
      </c>
    </row>
    <row r="15" spans="2:7" ht="15.75">
      <c r="B15" s="162" t="s">
        <v>95</v>
      </c>
      <c r="C15" s="100">
        <v>39680</v>
      </c>
      <c r="D15" s="101" t="s">
        <v>96</v>
      </c>
      <c r="E15" s="566"/>
      <c r="F15" s="206">
        <v>13.88</v>
      </c>
      <c r="G15" s="1" t="s">
        <v>121</v>
      </c>
    </row>
    <row r="16" spans="2:7" ht="15.75">
      <c r="B16" s="162" t="s">
        <v>97</v>
      </c>
      <c r="C16" s="100">
        <v>39688</v>
      </c>
      <c r="D16" s="101" t="s">
        <v>98</v>
      </c>
      <c r="E16" s="566"/>
      <c r="F16" s="206">
        <v>64.5</v>
      </c>
      <c r="G16" s="1" t="s">
        <v>121</v>
      </c>
    </row>
    <row r="17" spans="2:7" ht="15.75">
      <c r="B17" s="201" t="s">
        <v>99</v>
      </c>
      <c r="C17" s="131">
        <v>39700</v>
      </c>
      <c r="D17" s="119" t="s">
        <v>100</v>
      </c>
      <c r="E17" s="578"/>
      <c r="F17" s="207">
        <v>24.75</v>
      </c>
      <c r="G17" s="1" t="s">
        <v>121</v>
      </c>
    </row>
    <row r="18" spans="2:7" ht="15.75">
      <c r="B18" s="162" t="s">
        <v>101</v>
      </c>
      <c r="C18" s="100">
        <v>39854</v>
      </c>
      <c r="D18" s="101" t="s">
        <v>102</v>
      </c>
      <c r="E18" s="566"/>
      <c r="F18" s="206">
        <v>128.11</v>
      </c>
      <c r="G18" s="1" t="s">
        <v>417</v>
      </c>
    </row>
    <row r="19" spans="2:7" ht="15.75">
      <c r="B19" s="201" t="s">
        <v>103</v>
      </c>
      <c r="C19" s="131">
        <v>39860</v>
      </c>
      <c r="D19" s="119" t="s">
        <v>104</v>
      </c>
      <c r="E19" s="578"/>
      <c r="F19" s="207">
        <v>6</v>
      </c>
      <c r="G19" s="1" t="s">
        <v>412</v>
      </c>
    </row>
    <row r="20" spans="2:7" ht="15.75">
      <c r="B20" s="162" t="s">
        <v>440</v>
      </c>
      <c r="C20" s="100">
        <v>39867</v>
      </c>
      <c r="D20" s="101" t="s">
        <v>441</v>
      </c>
      <c r="E20" s="566"/>
      <c r="F20" s="206">
        <v>115.7</v>
      </c>
      <c r="G20" s="1" t="s">
        <v>417</v>
      </c>
    </row>
    <row r="21" spans="2:7" ht="15.75">
      <c r="B21" s="162" t="s">
        <v>105</v>
      </c>
      <c r="C21" s="100">
        <v>39869</v>
      </c>
      <c r="D21" s="101" t="s">
        <v>106</v>
      </c>
      <c r="E21" s="566"/>
      <c r="F21" s="206">
        <v>33.5</v>
      </c>
      <c r="G21" s="1" t="s">
        <v>417</v>
      </c>
    </row>
    <row r="22" spans="2:7" ht="15.75">
      <c r="B22" s="162" t="s">
        <v>109</v>
      </c>
      <c r="C22" s="100">
        <v>39872</v>
      </c>
      <c r="D22" s="101" t="s">
        <v>110</v>
      </c>
      <c r="E22" s="566"/>
      <c r="F22" s="206">
        <v>75.45</v>
      </c>
      <c r="G22" s="1" t="s">
        <v>417</v>
      </c>
    </row>
    <row r="23" spans="2:6" ht="15.75">
      <c r="B23" s="201"/>
      <c r="C23" s="131"/>
      <c r="D23" s="119"/>
      <c r="E23" s="578"/>
      <c r="F23" s="207"/>
    </row>
    <row r="24" spans="2:6" ht="15">
      <c r="B24" s="132"/>
      <c r="C24" s="133"/>
      <c r="D24" s="134"/>
      <c r="E24" s="615"/>
      <c r="F24" s="232"/>
    </row>
    <row r="25" spans="2:6" ht="15.75">
      <c r="B25" s="137" t="s">
        <v>9</v>
      </c>
      <c r="C25" s="138">
        <v>39881</v>
      </c>
      <c r="D25" s="139"/>
      <c r="E25" s="139"/>
      <c r="F25" s="140">
        <f>SUM(F5:F22)</f>
        <v>1105.0800000000002</v>
      </c>
    </row>
    <row r="26" spans="2:6" ht="13.5" thickBot="1">
      <c r="B26" s="141"/>
      <c r="C26" s="142"/>
      <c r="D26" s="143"/>
      <c r="E26" s="143"/>
      <c r="F26" s="144"/>
    </row>
    <row r="27" ht="13.5" thickTop="1"/>
    <row r="29" spans="4:6" ht="12.75">
      <c r="D29" s="484" t="s">
        <v>418</v>
      </c>
      <c r="E29" s="484"/>
      <c r="F29" s="23">
        <f>SUM(F22:F22)+F21+F18</f>
        <v>237.06</v>
      </c>
    </row>
    <row r="30" spans="4:6" ht="12.75">
      <c r="D30" s="484" t="s">
        <v>422</v>
      </c>
      <c r="E30" s="484"/>
      <c r="F30" s="23">
        <f>F19</f>
        <v>6</v>
      </c>
    </row>
  </sheetData>
  <mergeCells count="1">
    <mergeCell ref="B3:F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28"/>
  <sheetViews>
    <sheetView workbookViewId="0" topLeftCell="A1">
      <selection activeCell="A1" sqref="A1"/>
    </sheetView>
  </sheetViews>
  <sheetFormatPr defaultColWidth="9.140625" defaultRowHeight="12.75"/>
  <cols>
    <col min="2" max="2" width="23.7109375" style="0" customWidth="1"/>
    <col min="3" max="3" width="13.421875" style="0" customWidth="1"/>
    <col min="4" max="4" width="28.28125" style="0" customWidth="1"/>
    <col min="5" max="5" width="14.57421875" style="0" customWidth="1"/>
  </cols>
  <sheetData>
    <row r="1" ht="13.5" thickBot="1"/>
    <row r="2" spans="2:5" ht="21" thickTop="1">
      <c r="B2" s="627" t="s">
        <v>425</v>
      </c>
      <c r="C2" s="628"/>
      <c r="D2" s="628"/>
      <c r="E2" s="629"/>
    </row>
    <row r="3" spans="2:5" ht="16.5" thickBot="1">
      <c r="B3" s="56" t="s">
        <v>35</v>
      </c>
      <c r="C3" s="57" t="s">
        <v>36</v>
      </c>
      <c r="D3" s="58"/>
      <c r="E3" s="59" t="s">
        <v>37</v>
      </c>
    </row>
    <row r="4" spans="2:5" ht="15.75">
      <c r="B4" s="60"/>
      <c r="C4" s="61"/>
      <c r="D4" s="62"/>
      <c r="E4" s="63"/>
    </row>
    <row r="5" spans="2:5" ht="15.75">
      <c r="B5" s="60" t="s">
        <v>426</v>
      </c>
      <c r="C5" s="61">
        <v>39436</v>
      </c>
      <c r="D5" s="62" t="s">
        <v>427</v>
      </c>
      <c r="E5" s="63">
        <v>262.55</v>
      </c>
    </row>
    <row r="6" spans="2:5" ht="15.75">
      <c r="B6" s="60" t="s">
        <v>426</v>
      </c>
      <c r="C6" s="61">
        <v>39472</v>
      </c>
      <c r="D6" s="62" t="s">
        <v>427</v>
      </c>
      <c r="E6" s="63">
        <v>320.45</v>
      </c>
    </row>
    <row r="7" spans="2:5" ht="15.75">
      <c r="B7" s="60" t="s">
        <v>426</v>
      </c>
      <c r="C7" s="61">
        <v>39500</v>
      </c>
      <c r="D7" s="62" t="s">
        <v>427</v>
      </c>
      <c r="E7" s="63">
        <v>342.23</v>
      </c>
    </row>
    <row r="8" spans="2:5" ht="15.75">
      <c r="B8" s="60" t="s">
        <v>426</v>
      </c>
      <c r="C8" s="61">
        <v>39896</v>
      </c>
      <c r="D8" s="62" t="s">
        <v>427</v>
      </c>
      <c r="E8" s="63">
        <v>277.78</v>
      </c>
    </row>
    <row r="9" spans="2:5" ht="15.75">
      <c r="B9" s="60" t="s">
        <v>426</v>
      </c>
      <c r="C9" s="61">
        <v>39560</v>
      </c>
      <c r="D9" s="62" t="s">
        <v>427</v>
      </c>
      <c r="E9" s="63">
        <v>100.74</v>
      </c>
    </row>
    <row r="10" spans="2:5" ht="15.75">
      <c r="B10" s="60" t="s">
        <v>426</v>
      </c>
      <c r="C10" s="61">
        <v>39589</v>
      </c>
      <c r="D10" s="62" t="s">
        <v>427</v>
      </c>
      <c r="E10" s="63">
        <v>31.63</v>
      </c>
    </row>
    <row r="11" spans="2:5" ht="15.75">
      <c r="B11" s="60" t="s">
        <v>426</v>
      </c>
      <c r="C11" s="61">
        <v>39619</v>
      </c>
      <c r="D11" s="62" t="s">
        <v>427</v>
      </c>
      <c r="E11" s="63">
        <v>32.68</v>
      </c>
    </row>
    <row r="12" spans="2:5" ht="15.75">
      <c r="B12" s="60" t="s">
        <v>426</v>
      </c>
      <c r="C12" s="61">
        <v>39651</v>
      </c>
      <c r="D12" s="62" t="s">
        <v>427</v>
      </c>
      <c r="E12" s="63">
        <v>30.03</v>
      </c>
    </row>
    <row r="13" spans="2:5" ht="15.75">
      <c r="B13" s="60" t="s">
        <v>426</v>
      </c>
      <c r="C13" s="61">
        <v>39680</v>
      </c>
      <c r="D13" s="62" t="s">
        <v>427</v>
      </c>
      <c r="E13" s="63">
        <v>42.21</v>
      </c>
    </row>
    <row r="14" spans="2:5" ht="15.75">
      <c r="B14" s="60" t="s">
        <v>426</v>
      </c>
      <c r="C14" s="61">
        <v>39710</v>
      </c>
      <c r="D14" s="62" t="s">
        <v>427</v>
      </c>
      <c r="E14" s="63">
        <v>121.15</v>
      </c>
    </row>
    <row r="15" spans="2:5" ht="15.75">
      <c r="B15" s="60" t="s">
        <v>426</v>
      </c>
      <c r="C15" s="61">
        <v>39745</v>
      </c>
      <c r="D15" s="62" t="s">
        <v>427</v>
      </c>
      <c r="E15" s="63">
        <v>38.21</v>
      </c>
    </row>
    <row r="16" spans="2:7" ht="15.75">
      <c r="B16" s="60" t="s">
        <v>426</v>
      </c>
      <c r="C16" s="61" t="s">
        <v>428</v>
      </c>
      <c r="D16" s="62" t="s">
        <v>427</v>
      </c>
      <c r="E16" s="63">
        <v>114.93</v>
      </c>
      <c r="F16" s="23">
        <f>SUM(E5:E16)</f>
        <v>1714.5900000000004</v>
      </c>
      <c r="G16" s="407">
        <v>2008</v>
      </c>
    </row>
    <row r="17" spans="2:7" ht="15.75">
      <c r="B17" s="60" t="s">
        <v>426</v>
      </c>
      <c r="C17" s="61" t="s">
        <v>429</v>
      </c>
      <c r="D17" s="62" t="s">
        <v>427</v>
      </c>
      <c r="E17" s="63">
        <v>503.23</v>
      </c>
      <c r="F17" s="483"/>
      <c r="G17" s="407"/>
    </row>
    <row r="18" spans="2:7" ht="15.75">
      <c r="B18" s="60" t="s">
        <v>426</v>
      </c>
      <c r="C18" s="61">
        <v>39840</v>
      </c>
      <c r="D18" s="62" t="s">
        <v>427</v>
      </c>
      <c r="E18" s="63">
        <v>415.37</v>
      </c>
      <c r="F18" s="483"/>
      <c r="G18" s="407"/>
    </row>
    <row r="19" spans="2:7" ht="15.75">
      <c r="B19" s="60" t="s">
        <v>426</v>
      </c>
      <c r="C19" s="61">
        <v>39870</v>
      </c>
      <c r="D19" s="62" t="s">
        <v>427</v>
      </c>
      <c r="E19" s="63">
        <v>238.59</v>
      </c>
      <c r="F19" s="23">
        <f>SUM(E17:E19)</f>
        <v>1157.19</v>
      </c>
      <c r="G19" s="492">
        <v>2009</v>
      </c>
    </row>
    <row r="20" spans="2:5" ht="15.75">
      <c r="B20" s="162"/>
      <c r="C20" s="100"/>
      <c r="D20" s="101"/>
      <c r="E20" s="206"/>
    </row>
    <row r="21" spans="2:5" ht="15.75">
      <c r="B21" s="162"/>
      <c r="C21" s="100"/>
      <c r="D21" s="101"/>
      <c r="E21" s="206"/>
    </row>
    <row r="22" spans="2:5" ht="15.75">
      <c r="B22" s="162"/>
      <c r="C22" s="100"/>
      <c r="D22" s="101"/>
      <c r="E22" s="206"/>
    </row>
    <row r="23" spans="2:5" ht="15.75">
      <c r="B23" s="201"/>
      <c r="C23" s="131"/>
      <c r="D23" s="119"/>
      <c r="E23" s="207"/>
    </row>
    <row r="24" spans="2:5" ht="15.75">
      <c r="B24" s="162"/>
      <c r="C24" s="100"/>
      <c r="D24" s="101"/>
      <c r="E24" s="206"/>
    </row>
    <row r="25" spans="2:5" ht="15.75">
      <c r="B25" s="201"/>
      <c r="C25" s="131"/>
      <c r="D25" s="119"/>
      <c r="E25" s="207"/>
    </row>
    <row r="26" spans="2:5" ht="15">
      <c r="B26" s="132"/>
      <c r="C26" s="133"/>
      <c r="D26" s="134"/>
      <c r="E26" s="232"/>
    </row>
    <row r="27" spans="2:5" ht="15.75">
      <c r="B27" s="137" t="s">
        <v>9</v>
      </c>
      <c r="C27" s="138">
        <v>39881</v>
      </c>
      <c r="D27" s="139"/>
      <c r="E27" s="140">
        <f>SUM(E4:E24)</f>
        <v>2871.7800000000007</v>
      </c>
    </row>
    <row r="28" spans="2:5" ht="13.5" thickBot="1">
      <c r="B28" s="141"/>
      <c r="C28" s="142"/>
      <c r="D28" s="143"/>
      <c r="E28" s="144"/>
    </row>
    <row r="29" ht="13.5" thickTop="1"/>
  </sheetData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40"/>
  <sheetViews>
    <sheetView workbookViewId="0" topLeftCell="A9">
      <selection activeCell="H17" sqref="H17"/>
    </sheetView>
  </sheetViews>
  <sheetFormatPr defaultColWidth="9.140625" defaultRowHeight="12.75"/>
  <cols>
    <col min="2" max="2" width="11.57421875" style="0" customWidth="1"/>
    <col min="3" max="3" width="11.57421875" style="1" customWidth="1"/>
    <col min="4" max="4" width="33.28125" style="0" customWidth="1"/>
    <col min="5" max="5" width="35.140625" style="0" customWidth="1"/>
    <col min="6" max="6" width="11.7109375" style="0" customWidth="1"/>
  </cols>
  <sheetData>
    <row r="2" spans="2:3" ht="23.25">
      <c r="B2" s="639" t="s">
        <v>373</v>
      </c>
      <c r="C2" s="639"/>
    </row>
    <row r="3" ht="13.5" thickBot="1"/>
    <row r="4" spans="2:6" ht="15.75">
      <c r="B4" s="412">
        <v>38590</v>
      </c>
      <c r="C4" s="413">
        <v>206</v>
      </c>
      <c r="D4" s="414" t="s">
        <v>212</v>
      </c>
      <c r="E4" s="415" t="s">
        <v>374</v>
      </c>
      <c r="F4" s="416">
        <v>12000</v>
      </c>
    </row>
    <row r="5" spans="2:6" ht="16.5" thickBot="1">
      <c r="B5" s="423">
        <v>38609</v>
      </c>
      <c r="C5" s="424">
        <v>208</v>
      </c>
      <c r="D5" s="425" t="s">
        <v>213</v>
      </c>
      <c r="E5" s="426" t="s">
        <v>205</v>
      </c>
      <c r="F5" s="427">
        <v>12000</v>
      </c>
    </row>
    <row r="6" spans="2:6" ht="12.75">
      <c r="B6" s="421"/>
      <c r="C6" s="422"/>
      <c r="D6" s="267"/>
      <c r="E6" s="429" t="s">
        <v>9</v>
      </c>
      <c r="F6" s="428">
        <f>SUM(F4:F5)</f>
        <v>24000</v>
      </c>
    </row>
    <row r="7" spans="2:6" ht="13.5" thickBot="1">
      <c r="B7" s="417"/>
      <c r="C7" s="418"/>
      <c r="D7" s="419"/>
      <c r="E7" s="419"/>
      <c r="F7" s="420"/>
    </row>
    <row r="10" ht="16.5" customHeight="1"/>
    <row r="11" ht="23.25">
      <c r="B11" s="5" t="s">
        <v>4</v>
      </c>
    </row>
    <row r="12" ht="13.5" thickBot="1"/>
    <row r="13" spans="2:6" ht="16.5" thickTop="1">
      <c r="B13" s="630" t="s">
        <v>5</v>
      </c>
      <c r="C13" s="633" t="s">
        <v>6</v>
      </c>
      <c r="D13" s="6" t="s">
        <v>7</v>
      </c>
      <c r="E13" s="6" t="s">
        <v>8</v>
      </c>
      <c r="F13" s="636" t="s">
        <v>9</v>
      </c>
    </row>
    <row r="14" spans="2:6" ht="15.75">
      <c r="B14" s="631"/>
      <c r="C14" s="634"/>
      <c r="D14" s="7" t="s">
        <v>10</v>
      </c>
      <c r="E14" s="7" t="s">
        <v>11</v>
      </c>
      <c r="F14" s="637"/>
    </row>
    <row r="15" spans="2:6" ht="15.75">
      <c r="B15" s="631"/>
      <c r="C15" s="634"/>
      <c r="D15" s="7" t="s">
        <v>12</v>
      </c>
      <c r="E15" s="7" t="s">
        <v>13</v>
      </c>
      <c r="F15" s="637"/>
    </row>
    <row r="16" spans="2:6" ht="16.5" thickBot="1">
      <c r="B16" s="632"/>
      <c r="C16" s="635"/>
      <c r="D16" s="8" t="s">
        <v>14</v>
      </c>
      <c r="E16" s="8" t="s">
        <v>14</v>
      </c>
      <c r="F16" s="638"/>
    </row>
    <row r="17" spans="2:6" ht="16.5" thickBot="1">
      <c r="B17" s="9">
        <v>38568</v>
      </c>
      <c r="C17" s="10"/>
      <c r="D17" s="11" t="s">
        <v>346</v>
      </c>
      <c r="E17" s="11" t="s">
        <v>347</v>
      </c>
      <c r="F17" s="410">
        <v>108</v>
      </c>
    </row>
    <row r="18" spans="2:6" ht="16.5" thickBot="1">
      <c r="B18" s="9">
        <v>38568</v>
      </c>
      <c r="C18" s="10"/>
      <c r="D18" s="11" t="s">
        <v>348</v>
      </c>
      <c r="E18" s="11" t="s">
        <v>349</v>
      </c>
      <c r="F18" s="410">
        <v>48</v>
      </c>
    </row>
    <row r="19" spans="2:7" ht="16.5" thickBot="1">
      <c r="B19" s="9">
        <v>38581</v>
      </c>
      <c r="C19" s="10"/>
      <c r="D19" s="11" t="s">
        <v>350</v>
      </c>
      <c r="E19" s="11" t="s">
        <v>351</v>
      </c>
      <c r="F19" s="411">
        <v>475.16</v>
      </c>
      <c r="G19" s="12">
        <f>SUM(F10:F19)</f>
        <v>631.1600000000001</v>
      </c>
    </row>
    <row r="20" spans="2:6" ht="16.5" thickBot="1">
      <c r="B20" s="9">
        <v>38591</v>
      </c>
      <c r="C20" s="10">
        <v>1040</v>
      </c>
      <c r="D20" s="11" t="s">
        <v>352</v>
      </c>
      <c r="E20" s="11" t="s">
        <v>353</v>
      </c>
      <c r="F20" s="410">
        <v>700</v>
      </c>
    </row>
    <row r="21" spans="2:6" ht="16.5" thickBot="1">
      <c r="B21" s="9">
        <v>38599</v>
      </c>
      <c r="C21" s="10">
        <v>275381</v>
      </c>
      <c r="D21" s="11" t="s">
        <v>354</v>
      </c>
      <c r="E21" s="11" t="s">
        <v>355</v>
      </c>
      <c r="F21" s="410">
        <v>1610</v>
      </c>
    </row>
    <row r="22" spans="2:6" ht="16.5" thickBot="1">
      <c r="B22" s="9">
        <v>38626</v>
      </c>
      <c r="C22" s="10"/>
      <c r="D22" s="11" t="s">
        <v>356</v>
      </c>
      <c r="E22" s="11" t="s">
        <v>356</v>
      </c>
      <c r="F22" s="410">
        <v>380</v>
      </c>
    </row>
    <row r="23" spans="2:6" ht="16.5" thickBot="1">
      <c r="B23" s="9">
        <v>38628</v>
      </c>
      <c r="C23" s="10"/>
      <c r="D23" s="11" t="s">
        <v>357</v>
      </c>
      <c r="E23" s="11" t="s">
        <v>357</v>
      </c>
      <c r="F23" s="411">
        <v>85.42</v>
      </c>
    </row>
    <row r="24" spans="2:6" ht="16.5" thickBot="1">
      <c r="B24" s="9">
        <v>38629</v>
      </c>
      <c r="C24" s="10"/>
      <c r="D24" s="11" t="s">
        <v>358</v>
      </c>
      <c r="E24" s="11" t="s">
        <v>359</v>
      </c>
      <c r="F24" s="410">
        <v>1500</v>
      </c>
    </row>
    <row r="25" spans="2:6" ht="16.5" thickBot="1">
      <c r="B25" s="9">
        <v>38636</v>
      </c>
      <c r="C25" s="10">
        <v>213</v>
      </c>
      <c r="D25" s="11" t="s">
        <v>360</v>
      </c>
      <c r="E25" s="11" t="s">
        <v>361</v>
      </c>
      <c r="F25" s="410">
        <v>1183</v>
      </c>
    </row>
    <row r="26" spans="2:6" ht="16.5" thickBot="1">
      <c r="B26" s="9">
        <v>38644</v>
      </c>
      <c r="C26" s="10">
        <v>59155</v>
      </c>
      <c r="D26" s="11" t="s">
        <v>362</v>
      </c>
      <c r="E26" s="11" t="s">
        <v>363</v>
      </c>
      <c r="F26" s="411">
        <v>29.78</v>
      </c>
    </row>
    <row r="27" spans="2:6" ht="16.5" thickBot="1">
      <c r="B27" s="9">
        <v>38645</v>
      </c>
      <c r="C27" s="10" t="s">
        <v>364</v>
      </c>
      <c r="D27" s="11" t="s">
        <v>365</v>
      </c>
      <c r="E27" s="11" t="s">
        <v>366</v>
      </c>
      <c r="F27" s="410">
        <v>600</v>
      </c>
    </row>
    <row r="28" spans="2:6" ht="16.5" thickBot="1">
      <c r="B28" s="9">
        <v>38650</v>
      </c>
      <c r="C28" s="10" t="s">
        <v>367</v>
      </c>
      <c r="D28" s="11" t="s">
        <v>368</v>
      </c>
      <c r="E28" s="11" t="s">
        <v>369</v>
      </c>
      <c r="F28" s="411">
        <v>958.72</v>
      </c>
    </row>
    <row r="29" spans="2:6" ht="16.5" thickBot="1">
      <c r="B29" s="9">
        <v>38652</v>
      </c>
      <c r="C29" s="10">
        <v>600234</v>
      </c>
      <c r="D29" s="11" t="s">
        <v>370</v>
      </c>
      <c r="E29" s="11" t="s">
        <v>371</v>
      </c>
      <c r="F29" s="411">
        <v>19.26</v>
      </c>
    </row>
    <row r="30" spans="2:6" ht="16.5" thickBot="1">
      <c r="B30" s="9">
        <v>38663</v>
      </c>
      <c r="C30" s="10">
        <v>217</v>
      </c>
      <c r="D30" s="11" t="s">
        <v>372</v>
      </c>
      <c r="E30" s="11" t="s">
        <v>372</v>
      </c>
      <c r="F30" s="410">
        <v>11870</v>
      </c>
    </row>
    <row r="31" spans="2:6" ht="16.5" thickBot="1">
      <c r="B31" s="13"/>
      <c r="C31" s="14" t="s">
        <v>15</v>
      </c>
      <c r="D31" s="15">
        <f>F31/2</f>
        <v>9783.67</v>
      </c>
      <c r="E31" s="15">
        <f>F31/2</f>
        <v>9783.67</v>
      </c>
      <c r="F31" s="16">
        <f>SUM(F17:F30)</f>
        <v>19567.34</v>
      </c>
    </row>
    <row r="32" ht="13.5" thickTop="1">
      <c r="D32" s="17"/>
    </row>
    <row r="36" ht="12.75">
      <c r="C36" s="18">
        <v>49150</v>
      </c>
    </row>
    <row r="37" spans="2:3" ht="12.75">
      <c r="B37" t="s">
        <v>16</v>
      </c>
      <c r="C37" s="19">
        <v>12000</v>
      </c>
    </row>
    <row r="38" spans="2:3" ht="12.75">
      <c r="B38" t="s">
        <v>17</v>
      </c>
      <c r="C38" s="18">
        <f>C36-C37</f>
        <v>37150</v>
      </c>
    </row>
    <row r="39" spans="2:3" ht="12.75">
      <c r="B39" t="s">
        <v>4</v>
      </c>
      <c r="C39" s="19">
        <f>E31</f>
        <v>9783.67</v>
      </c>
    </row>
    <row r="40" spans="2:3" ht="12.75">
      <c r="B40" t="s">
        <v>17</v>
      </c>
      <c r="C40" s="18">
        <f>C38-C39</f>
        <v>27366.33</v>
      </c>
    </row>
  </sheetData>
  <mergeCells count="4">
    <mergeCell ref="B13:B16"/>
    <mergeCell ref="C13:C16"/>
    <mergeCell ref="F13:F16"/>
    <mergeCell ref="B2:C2"/>
  </mergeCells>
  <printOptions/>
  <pageMargins left="0.75" right="0.75" top="0.56" bottom="1" header="0.5" footer="0.5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36"/>
  <sheetViews>
    <sheetView workbookViewId="0" topLeftCell="A9">
      <selection activeCell="I12" sqref="I12"/>
    </sheetView>
  </sheetViews>
  <sheetFormatPr defaultColWidth="9.140625" defaultRowHeight="12.75"/>
  <cols>
    <col min="2" max="2" width="11.00390625" style="0" customWidth="1"/>
    <col min="3" max="3" width="15.28125" style="0" customWidth="1"/>
    <col min="4" max="4" width="28.57421875" style="0" customWidth="1"/>
    <col min="5" max="5" width="37.00390625" style="0" customWidth="1"/>
    <col min="6" max="6" width="16.57421875" style="0" customWidth="1"/>
  </cols>
  <sheetData>
    <row r="4" ht="23.25">
      <c r="B4" s="5" t="s">
        <v>18</v>
      </c>
    </row>
    <row r="5" ht="13.5" thickBot="1"/>
    <row r="6" spans="2:6" ht="16.5" thickTop="1">
      <c r="B6" s="630" t="s">
        <v>5</v>
      </c>
      <c r="C6" s="640" t="s">
        <v>6</v>
      </c>
      <c r="D6" s="6" t="s">
        <v>7</v>
      </c>
      <c r="E6" s="6" t="s">
        <v>8</v>
      </c>
      <c r="F6" s="636" t="s">
        <v>9</v>
      </c>
    </row>
    <row r="7" spans="2:6" ht="15.75">
      <c r="B7" s="631"/>
      <c r="C7" s="512"/>
      <c r="D7" s="7" t="s">
        <v>10</v>
      </c>
      <c r="E7" s="7" t="s">
        <v>11</v>
      </c>
      <c r="F7" s="637"/>
    </row>
    <row r="8" spans="2:6" ht="15.75">
      <c r="B8" s="631"/>
      <c r="C8" s="512"/>
      <c r="D8" s="7" t="s">
        <v>12</v>
      </c>
      <c r="E8" s="7" t="s">
        <v>13</v>
      </c>
      <c r="F8" s="637"/>
    </row>
    <row r="9" spans="2:6" ht="16.5" thickBot="1">
      <c r="B9" s="632"/>
      <c r="C9" s="513"/>
      <c r="D9" s="8" t="s">
        <v>14</v>
      </c>
      <c r="E9" s="8" t="s">
        <v>14</v>
      </c>
      <c r="F9" s="638"/>
    </row>
    <row r="10" spans="2:6" ht="32.25" thickBot="1">
      <c r="B10" s="9">
        <v>38619</v>
      </c>
      <c r="C10" s="10" t="s">
        <v>334</v>
      </c>
      <c r="D10" s="11" t="s">
        <v>335</v>
      </c>
      <c r="E10" s="11" t="s">
        <v>335</v>
      </c>
      <c r="F10" s="21">
        <v>117.57</v>
      </c>
    </row>
    <row r="11" spans="2:6" ht="16.5" thickBot="1">
      <c r="B11" s="9">
        <v>38664</v>
      </c>
      <c r="C11" s="10">
        <v>600243</v>
      </c>
      <c r="D11" s="11" t="s">
        <v>336</v>
      </c>
      <c r="E11" s="11" t="s">
        <v>336</v>
      </c>
      <c r="F11" s="21">
        <v>47.08</v>
      </c>
    </row>
    <row r="12" spans="2:6" ht="16.5" thickBot="1">
      <c r="B12" s="9">
        <v>38674</v>
      </c>
      <c r="C12" s="10" t="s">
        <v>337</v>
      </c>
      <c r="D12" s="11" t="s">
        <v>338</v>
      </c>
      <c r="E12" s="11" t="s">
        <v>338</v>
      </c>
      <c r="F12" s="21">
        <v>88.59</v>
      </c>
    </row>
    <row r="13" spans="2:6" ht="16.5" thickBot="1">
      <c r="B13" s="9">
        <v>38674</v>
      </c>
      <c r="C13" s="10" t="s">
        <v>339</v>
      </c>
      <c r="D13" s="11" t="s">
        <v>340</v>
      </c>
      <c r="E13" s="11" t="s">
        <v>340</v>
      </c>
      <c r="F13" s="21">
        <v>75.62</v>
      </c>
    </row>
    <row r="14" spans="2:6" ht="16.5" thickBot="1">
      <c r="B14" s="9">
        <v>38702</v>
      </c>
      <c r="C14" s="10" t="s">
        <v>341</v>
      </c>
      <c r="D14" s="11" t="s">
        <v>342</v>
      </c>
      <c r="E14" s="11" t="s">
        <v>342</v>
      </c>
      <c r="F14" s="21">
        <v>14.2</v>
      </c>
    </row>
    <row r="15" spans="2:6" ht="16.5" thickBot="1">
      <c r="B15" s="9">
        <v>38706</v>
      </c>
      <c r="C15" s="10">
        <v>223</v>
      </c>
      <c r="D15" s="409" t="s">
        <v>343</v>
      </c>
      <c r="E15" s="409" t="s">
        <v>344</v>
      </c>
      <c r="F15" s="21">
        <v>10772</v>
      </c>
    </row>
    <row r="16" spans="2:6" ht="16.5" thickBot="1">
      <c r="B16" s="9">
        <v>38737</v>
      </c>
      <c r="C16" s="10">
        <v>46184</v>
      </c>
      <c r="D16" s="11" t="s">
        <v>345</v>
      </c>
      <c r="E16" s="11" t="s">
        <v>345</v>
      </c>
      <c r="F16" s="21">
        <v>80.85</v>
      </c>
    </row>
    <row r="17" spans="2:6" ht="16.5" thickBot="1">
      <c r="B17" s="9"/>
      <c r="C17" s="10"/>
      <c r="D17" s="11"/>
      <c r="E17" s="11"/>
      <c r="F17" s="21"/>
    </row>
    <row r="18" spans="2:6" ht="16.5" thickBot="1">
      <c r="B18" s="9"/>
      <c r="C18" s="10"/>
      <c r="D18" s="11"/>
      <c r="E18" s="11"/>
      <c r="F18" s="21"/>
    </row>
    <row r="19" spans="2:6" ht="16.5" thickBot="1">
      <c r="B19" s="9"/>
      <c r="C19" s="10"/>
      <c r="D19" s="11"/>
      <c r="E19" s="11"/>
      <c r="F19" s="21"/>
    </row>
    <row r="20" spans="2:6" ht="16.5" thickBot="1">
      <c r="B20" s="9"/>
      <c r="C20" s="10"/>
      <c r="D20" s="11"/>
      <c r="E20" s="11"/>
      <c r="F20" s="21"/>
    </row>
    <row r="21" spans="2:6" ht="16.5" thickBot="1">
      <c r="B21" s="9"/>
      <c r="C21" s="10"/>
      <c r="D21" s="11"/>
      <c r="E21" s="11"/>
      <c r="F21" s="21"/>
    </row>
    <row r="22" spans="2:6" ht="16.5" thickBot="1">
      <c r="B22" s="9"/>
      <c r="C22" s="11"/>
      <c r="D22" s="11"/>
      <c r="E22" s="11"/>
      <c r="F22" s="21"/>
    </row>
    <row r="23" spans="2:6" ht="16.5" thickBot="1">
      <c r="B23" s="9"/>
      <c r="C23" s="11"/>
      <c r="D23" s="11"/>
      <c r="E23" s="11"/>
      <c r="F23" s="21"/>
    </row>
    <row r="24" spans="2:6" ht="16.5" thickBot="1">
      <c r="B24" s="9"/>
      <c r="C24" s="11"/>
      <c r="D24" s="11"/>
      <c r="E24" s="11"/>
      <c r="F24" s="21"/>
    </row>
    <row r="25" spans="2:6" ht="16.5" thickBot="1">
      <c r="B25" s="13"/>
      <c r="C25" s="22" t="s">
        <v>15</v>
      </c>
      <c r="D25" s="15">
        <f>F25/2</f>
        <v>5597.955</v>
      </c>
      <c r="E25" s="15">
        <f>F25/2</f>
        <v>5597.955</v>
      </c>
      <c r="F25" s="16">
        <f>SUM(F10:F24)</f>
        <v>11195.91</v>
      </c>
    </row>
    <row r="26" ht="13.5" thickTop="1">
      <c r="D26" s="17"/>
    </row>
    <row r="30" ht="12.75">
      <c r="C30" s="23">
        <v>49150</v>
      </c>
    </row>
    <row r="31" spans="2:3" ht="12.75">
      <c r="B31" t="s">
        <v>16</v>
      </c>
      <c r="C31" s="24">
        <v>12000</v>
      </c>
    </row>
    <row r="32" spans="2:3" ht="12.75">
      <c r="B32" t="s">
        <v>17</v>
      </c>
      <c r="C32" s="23">
        <f>C30-C31</f>
        <v>37150</v>
      </c>
    </row>
    <row r="33" spans="2:3" ht="12.75">
      <c r="B33" t="s">
        <v>4</v>
      </c>
      <c r="C33" s="24">
        <v>9783.67</v>
      </c>
    </row>
    <row r="34" spans="2:3" ht="12.75">
      <c r="B34" t="s">
        <v>17</v>
      </c>
      <c r="C34" s="23">
        <f>C32-C33</f>
        <v>27366.33</v>
      </c>
    </row>
    <row r="35" spans="2:4" ht="12.75">
      <c r="B35" t="s">
        <v>18</v>
      </c>
      <c r="C35" s="24">
        <f>E25</f>
        <v>5597.955</v>
      </c>
      <c r="D35" s="17"/>
    </row>
    <row r="36" spans="2:3" ht="12.75">
      <c r="B36" t="s">
        <v>17</v>
      </c>
      <c r="C36" s="23">
        <f>C34-C35</f>
        <v>21768.375</v>
      </c>
    </row>
  </sheetData>
  <mergeCells count="3">
    <mergeCell ref="B6:B9"/>
    <mergeCell ref="C6:C9"/>
    <mergeCell ref="F6:F9"/>
  </mergeCells>
  <printOptions/>
  <pageMargins left="0.75" right="0.75" top="0.55" bottom="0.29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K27" sqref="K27"/>
    </sheetView>
  </sheetViews>
  <sheetFormatPr defaultColWidth="9.140625" defaultRowHeight="12.75"/>
  <cols>
    <col min="3" max="3" width="14.00390625" style="0" customWidth="1"/>
    <col min="4" max="4" width="12.28125" style="0" customWidth="1"/>
    <col min="5" max="5" width="16.00390625" style="0" customWidth="1"/>
    <col min="6" max="6" width="10.8515625" style="0" customWidth="1"/>
    <col min="7" max="7" width="22.8515625" style="0" customWidth="1"/>
    <col min="8" max="8" width="12.28125" style="0" customWidth="1"/>
    <col min="9" max="9" width="23.421875" style="0" customWidth="1"/>
    <col min="10" max="10" width="10.8515625" style="0" customWidth="1"/>
  </cols>
  <sheetData>
    <row r="2" spans="2:7" ht="23.25">
      <c r="B2" s="1"/>
      <c r="C2" s="5" t="s">
        <v>19</v>
      </c>
      <c r="E2" s="17"/>
      <c r="G2" s="17"/>
    </row>
    <row r="3" spans="2:7" ht="12.75">
      <c r="B3" s="1"/>
      <c r="E3" s="17"/>
      <c r="G3" s="17"/>
    </row>
    <row r="4" spans="2:8" ht="18.75" customHeight="1">
      <c r="B4" s="1"/>
      <c r="C4" s="1"/>
      <c r="D4" s="5" t="s">
        <v>19</v>
      </c>
      <c r="F4" s="17"/>
      <c r="H4" s="17"/>
    </row>
    <row r="5" spans="2:8" ht="13.5" customHeight="1" thickBot="1">
      <c r="B5" s="1"/>
      <c r="C5" s="1"/>
      <c r="F5" s="17"/>
      <c r="H5" s="17"/>
    </row>
    <row r="6" spans="2:10" ht="15.75" customHeight="1" thickTop="1">
      <c r="B6" s="1"/>
      <c r="C6" s="1"/>
      <c r="D6" s="630" t="s">
        <v>5</v>
      </c>
      <c r="E6" s="640" t="s">
        <v>6</v>
      </c>
      <c r="F6" s="25"/>
      <c r="G6" s="6" t="s">
        <v>7</v>
      </c>
      <c r="H6" s="26"/>
      <c r="I6" s="6" t="s">
        <v>8</v>
      </c>
      <c r="J6" s="636" t="s">
        <v>9</v>
      </c>
    </row>
    <row r="7" spans="2:10" ht="18.75" customHeight="1">
      <c r="B7" s="1"/>
      <c r="C7" s="1"/>
      <c r="D7" s="631"/>
      <c r="E7" s="512"/>
      <c r="F7" s="27"/>
      <c r="G7" s="7" t="s">
        <v>10</v>
      </c>
      <c r="H7" s="28"/>
      <c r="I7" s="7" t="s">
        <v>11</v>
      </c>
      <c r="J7" s="637"/>
    </row>
    <row r="8" spans="2:10" ht="16.5" customHeight="1">
      <c r="B8" s="1"/>
      <c r="C8" s="1"/>
      <c r="D8" s="631"/>
      <c r="E8" s="512"/>
      <c r="F8" s="27"/>
      <c r="G8" s="7" t="s">
        <v>12</v>
      </c>
      <c r="H8" s="28"/>
      <c r="I8" s="7" t="s">
        <v>13</v>
      </c>
      <c r="J8" s="637"/>
    </row>
    <row r="9" spans="2:10" ht="15.75" customHeight="1" thickBot="1">
      <c r="B9" s="1"/>
      <c r="C9" s="1"/>
      <c r="D9" s="632"/>
      <c r="E9" s="513"/>
      <c r="F9" s="29"/>
      <c r="G9" s="8" t="s">
        <v>14</v>
      </c>
      <c r="H9" s="30"/>
      <c r="I9" s="8" t="s">
        <v>14</v>
      </c>
      <c r="J9" s="638"/>
    </row>
    <row r="10" spans="2:10" ht="16.5" thickBot="1">
      <c r="B10" s="1"/>
      <c r="C10" s="407">
        <v>1</v>
      </c>
      <c r="D10" s="31">
        <v>38802</v>
      </c>
      <c r="E10" s="32">
        <v>26667</v>
      </c>
      <c r="F10" s="33">
        <f>J10/2</f>
        <v>9.975</v>
      </c>
      <c r="G10" s="34" t="s">
        <v>314</v>
      </c>
      <c r="H10" s="408">
        <f>J10/2</f>
        <v>9.975</v>
      </c>
      <c r="I10" s="34" t="s">
        <v>314</v>
      </c>
      <c r="J10" s="35">
        <v>19.95</v>
      </c>
    </row>
    <row r="11" spans="2:10" ht="16.5" thickBot="1">
      <c r="B11" s="1"/>
      <c r="C11" s="407">
        <f>C10+1</f>
        <v>2</v>
      </c>
      <c r="D11" s="31">
        <v>38804</v>
      </c>
      <c r="E11" s="32">
        <v>3994</v>
      </c>
      <c r="F11" s="33">
        <f aca="true" t="shared" si="0" ref="F11:F29">J11/2</f>
        <v>52.87</v>
      </c>
      <c r="G11" s="34" t="s">
        <v>315</v>
      </c>
      <c r="H11" s="408">
        <f aca="true" t="shared" si="1" ref="H11:H29">J11/2</f>
        <v>52.87</v>
      </c>
      <c r="I11" s="34" t="s">
        <v>315</v>
      </c>
      <c r="J11" s="35">
        <v>105.74</v>
      </c>
    </row>
    <row r="12" spans="2:10" ht="16.5" thickBot="1">
      <c r="B12" s="1"/>
      <c r="C12" s="407">
        <f aca="true" t="shared" si="2" ref="C12:C29">C11+1</f>
        <v>3</v>
      </c>
      <c r="D12" s="31">
        <v>38812</v>
      </c>
      <c r="E12" s="32">
        <v>17366</v>
      </c>
      <c r="F12" s="33">
        <f t="shared" si="0"/>
        <v>22.985</v>
      </c>
      <c r="G12" s="34" t="s">
        <v>316</v>
      </c>
      <c r="H12" s="408">
        <f t="shared" si="1"/>
        <v>22.985</v>
      </c>
      <c r="I12" s="34" t="s">
        <v>316</v>
      </c>
      <c r="J12" s="35">
        <v>45.97</v>
      </c>
    </row>
    <row r="13" spans="2:10" ht="16.5" thickBot="1">
      <c r="B13" s="1"/>
      <c r="C13" s="407">
        <f t="shared" si="2"/>
        <v>4</v>
      </c>
      <c r="D13" s="31">
        <v>38840</v>
      </c>
      <c r="E13" s="32">
        <v>30631230607</v>
      </c>
      <c r="F13" s="33">
        <f t="shared" si="0"/>
        <v>10.29</v>
      </c>
      <c r="G13" s="34" t="s">
        <v>317</v>
      </c>
      <c r="H13" s="408">
        <f t="shared" si="1"/>
        <v>10.29</v>
      </c>
      <c r="I13" s="34" t="s">
        <v>317</v>
      </c>
      <c r="J13" s="35">
        <v>20.58</v>
      </c>
    </row>
    <row r="14" spans="2:10" ht="16.5" thickBot="1">
      <c r="B14" s="1"/>
      <c r="C14" s="407">
        <f t="shared" si="2"/>
        <v>5</v>
      </c>
      <c r="D14" s="31">
        <v>38870</v>
      </c>
      <c r="E14" s="32">
        <v>14416</v>
      </c>
      <c r="F14" s="33">
        <f t="shared" si="0"/>
        <v>35.995</v>
      </c>
      <c r="G14" s="34" t="s">
        <v>318</v>
      </c>
      <c r="H14" s="408">
        <f t="shared" si="1"/>
        <v>35.995</v>
      </c>
      <c r="I14" s="34" t="s">
        <v>319</v>
      </c>
      <c r="J14" s="35">
        <v>71.99</v>
      </c>
    </row>
    <row r="15" spans="2:10" ht="15.75" customHeight="1" thickBot="1">
      <c r="B15" s="1"/>
      <c r="C15" s="407">
        <f t="shared" si="2"/>
        <v>6</v>
      </c>
      <c r="D15" s="31">
        <v>38924</v>
      </c>
      <c r="E15" s="32" t="s">
        <v>320</v>
      </c>
      <c r="F15" s="33">
        <f t="shared" si="0"/>
        <v>11.09</v>
      </c>
      <c r="G15" s="34" t="s">
        <v>317</v>
      </c>
      <c r="H15" s="408">
        <f t="shared" si="1"/>
        <v>11.09</v>
      </c>
      <c r="I15" s="34" t="s">
        <v>317</v>
      </c>
      <c r="J15" s="35">
        <v>22.18</v>
      </c>
    </row>
    <row r="16" spans="2:10" ht="16.5" thickBot="1">
      <c r="B16" s="1"/>
      <c r="C16" s="407">
        <f t="shared" si="2"/>
        <v>7</v>
      </c>
      <c r="D16" s="31">
        <v>38881</v>
      </c>
      <c r="E16" s="32">
        <v>70398</v>
      </c>
      <c r="F16" s="33">
        <f t="shared" si="0"/>
        <v>26.13</v>
      </c>
      <c r="G16" s="34" t="s">
        <v>321</v>
      </c>
      <c r="H16" s="408">
        <f t="shared" si="1"/>
        <v>26.13</v>
      </c>
      <c r="I16" s="34" t="s">
        <v>321</v>
      </c>
      <c r="J16" s="35">
        <v>52.26</v>
      </c>
    </row>
    <row r="17" spans="2:10" ht="16.5" thickBot="1">
      <c r="B17" s="1"/>
      <c r="C17" s="407">
        <f t="shared" si="2"/>
        <v>8</v>
      </c>
      <c r="D17" s="31">
        <v>38884</v>
      </c>
      <c r="E17" s="32">
        <v>84578</v>
      </c>
      <c r="F17" s="33">
        <f t="shared" si="0"/>
        <v>121.04</v>
      </c>
      <c r="G17" s="34" t="s">
        <v>322</v>
      </c>
      <c r="H17" s="408">
        <f t="shared" si="1"/>
        <v>121.04</v>
      </c>
      <c r="I17" s="34" t="s">
        <v>322</v>
      </c>
      <c r="J17" s="35">
        <v>242.08</v>
      </c>
    </row>
    <row r="18" spans="2:10" ht="16.5" thickBot="1">
      <c r="B18" s="1"/>
      <c r="C18" s="407">
        <f t="shared" si="2"/>
        <v>9</v>
      </c>
      <c r="D18" s="31">
        <v>38885</v>
      </c>
      <c r="E18" s="32">
        <v>14793</v>
      </c>
      <c r="F18" s="33">
        <f t="shared" si="0"/>
        <v>7.665</v>
      </c>
      <c r="G18" s="34" t="s">
        <v>323</v>
      </c>
      <c r="H18" s="408">
        <f t="shared" si="1"/>
        <v>7.665</v>
      </c>
      <c r="I18" s="34" t="s">
        <v>323</v>
      </c>
      <c r="J18" s="35">
        <v>15.33</v>
      </c>
    </row>
    <row r="19" spans="3:10" ht="16.5" thickBot="1">
      <c r="C19" s="407">
        <f t="shared" si="2"/>
        <v>10</v>
      </c>
      <c r="D19" s="31">
        <v>38887</v>
      </c>
      <c r="E19" s="32">
        <v>15225</v>
      </c>
      <c r="F19" s="33">
        <f t="shared" si="0"/>
        <v>27.885</v>
      </c>
      <c r="G19" s="34" t="s">
        <v>324</v>
      </c>
      <c r="H19" s="408">
        <f t="shared" si="1"/>
        <v>27.885</v>
      </c>
      <c r="I19" s="34" t="s">
        <v>324</v>
      </c>
      <c r="J19" s="35">
        <v>55.77</v>
      </c>
    </row>
    <row r="20" spans="3:10" ht="16.5" thickBot="1">
      <c r="C20" s="407">
        <f t="shared" si="2"/>
        <v>11</v>
      </c>
      <c r="D20" s="31">
        <v>38973</v>
      </c>
      <c r="E20" s="32" t="s">
        <v>325</v>
      </c>
      <c r="F20" s="33">
        <f t="shared" si="0"/>
        <v>119.9</v>
      </c>
      <c r="G20" s="34" t="s">
        <v>326</v>
      </c>
      <c r="H20" s="408">
        <f t="shared" si="1"/>
        <v>119.9</v>
      </c>
      <c r="I20" s="34" t="s">
        <v>326</v>
      </c>
      <c r="J20" s="35">
        <v>239.8</v>
      </c>
    </row>
    <row r="21" spans="3:10" ht="19.5" customHeight="1" thickBot="1">
      <c r="C21" s="407">
        <f t="shared" si="2"/>
        <v>12</v>
      </c>
      <c r="D21" s="31">
        <v>39013</v>
      </c>
      <c r="E21" s="32">
        <v>5482050541</v>
      </c>
      <c r="F21" s="33">
        <f t="shared" si="0"/>
        <v>8.12</v>
      </c>
      <c r="G21" s="406" t="s">
        <v>327</v>
      </c>
      <c r="H21" s="408">
        <f t="shared" si="1"/>
        <v>8.12</v>
      </c>
      <c r="I21" s="406" t="s">
        <v>327</v>
      </c>
      <c r="J21" s="35">
        <v>16.24</v>
      </c>
    </row>
    <row r="22" spans="3:10" ht="21" customHeight="1" thickBot="1">
      <c r="C22" s="407">
        <f t="shared" si="2"/>
        <v>13</v>
      </c>
      <c r="D22" s="31">
        <v>39015</v>
      </c>
      <c r="E22" s="32">
        <v>74721049651</v>
      </c>
      <c r="F22" s="33">
        <f t="shared" si="0"/>
        <v>19.165</v>
      </c>
      <c r="G22" s="406" t="s">
        <v>327</v>
      </c>
      <c r="H22" s="408">
        <f t="shared" si="1"/>
        <v>19.165</v>
      </c>
      <c r="I22" s="406" t="s">
        <v>327</v>
      </c>
      <c r="J22" s="35">
        <v>38.33</v>
      </c>
    </row>
    <row r="23" spans="3:10" ht="18.75" customHeight="1" thickBot="1">
      <c r="C23" s="407">
        <f t="shared" si="2"/>
        <v>14</v>
      </c>
      <c r="D23" s="31">
        <v>38822</v>
      </c>
      <c r="E23" s="32">
        <v>2910</v>
      </c>
      <c r="F23" s="33">
        <f t="shared" si="0"/>
        <v>345.35</v>
      </c>
      <c r="G23" s="406" t="s">
        <v>328</v>
      </c>
      <c r="H23" s="408">
        <f t="shared" si="1"/>
        <v>345.35</v>
      </c>
      <c r="I23" s="406" t="s">
        <v>20</v>
      </c>
      <c r="J23" s="35">
        <v>690.7</v>
      </c>
    </row>
    <row r="24" spans="3:10" ht="20.25" customHeight="1" thickBot="1">
      <c r="C24" s="407">
        <f>C23+1</f>
        <v>15</v>
      </c>
      <c r="D24" s="31">
        <v>39131</v>
      </c>
      <c r="E24" s="32">
        <v>2945</v>
      </c>
      <c r="F24" s="33">
        <f t="shared" si="0"/>
        <v>314.205</v>
      </c>
      <c r="G24" s="406" t="s">
        <v>328</v>
      </c>
      <c r="H24" s="408">
        <f t="shared" si="1"/>
        <v>314.205</v>
      </c>
      <c r="I24" s="406" t="s">
        <v>20</v>
      </c>
      <c r="J24" s="35">
        <v>628.41</v>
      </c>
    </row>
    <row r="25" spans="3:10" ht="20.25" customHeight="1" thickBot="1">
      <c r="C25" s="407">
        <f>C24+1</f>
        <v>16</v>
      </c>
      <c r="D25" s="31">
        <v>39250</v>
      </c>
      <c r="E25" s="32">
        <v>2959</v>
      </c>
      <c r="F25" s="33">
        <f t="shared" si="0"/>
        <v>443.95</v>
      </c>
      <c r="G25" s="406" t="s">
        <v>328</v>
      </c>
      <c r="H25" s="408">
        <f t="shared" si="1"/>
        <v>443.95</v>
      </c>
      <c r="I25" s="406" t="s">
        <v>20</v>
      </c>
      <c r="J25" s="35">
        <v>887.9</v>
      </c>
    </row>
    <row r="26" spans="3:10" ht="20.25" customHeight="1" thickBot="1">
      <c r="C26" s="407">
        <f>C25+1</f>
        <v>17</v>
      </c>
      <c r="D26" s="31">
        <v>39280</v>
      </c>
      <c r="E26" s="405" t="s">
        <v>329</v>
      </c>
      <c r="F26" s="33">
        <f t="shared" si="0"/>
        <v>1089.205</v>
      </c>
      <c r="G26" s="406" t="s">
        <v>330</v>
      </c>
      <c r="H26" s="408">
        <f t="shared" si="1"/>
        <v>1089.205</v>
      </c>
      <c r="I26" s="406" t="s">
        <v>330</v>
      </c>
      <c r="J26" s="35">
        <v>2178.41</v>
      </c>
    </row>
    <row r="27" spans="3:10" ht="33" customHeight="1" thickBot="1">
      <c r="C27" s="407">
        <f t="shared" si="2"/>
        <v>18</v>
      </c>
      <c r="D27" s="31">
        <v>39036</v>
      </c>
      <c r="E27" s="405">
        <v>16812</v>
      </c>
      <c r="F27" s="33">
        <f t="shared" si="0"/>
        <v>337.8</v>
      </c>
      <c r="G27" s="406" t="s">
        <v>331</v>
      </c>
      <c r="H27" s="408">
        <f t="shared" si="1"/>
        <v>337.8</v>
      </c>
      <c r="I27" s="406" t="s">
        <v>331</v>
      </c>
      <c r="J27" s="35">
        <v>675.6</v>
      </c>
    </row>
    <row r="28" spans="3:10" ht="21.75" customHeight="1" thickBot="1">
      <c r="C28" s="407">
        <f t="shared" si="2"/>
        <v>19</v>
      </c>
      <c r="D28" s="31">
        <v>39359</v>
      </c>
      <c r="E28" s="405" t="s">
        <v>332</v>
      </c>
      <c r="F28" s="33">
        <f t="shared" si="0"/>
        <v>450</v>
      </c>
      <c r="G28" s="406" t="s">
        <v>333</v>
      </c>
      <c r="H28" s="408">
        <f t="shared" si="1"/>
        <v>450</v>
      </c>
      <c r="I28" s="406" t="s">
        <v>333</v>
      </c>
      <c r="J28" s="35">
        <v>900</v>
      </c>
    </row>
    <row r="29" spans="3:10" ht="21" customHeight="1" thickBot="1">
      <c r="C29" s="407">
        <f t="shared" si="2"/>
        <v>20</v>
      </c>
      <c r="D29" s="31">
        <v>39017</v>
      </c>
      <c r="E29" s="406"/>
      <c r="F29" s="33">
        <f t="shared" si="0"/>
        <v>40.5</v>
      </c>
      <c r="G29" s="406" t="s">
        <v>21</v>
      </c>
      <c r="H29" s="408">
        <f t="shared" si="1"/>
        <v>40.5</v>
      </c>
      <c r="I29" s="406" t="s">
        <v>21</v>
      </c>
      <c r="J29" s="35">
        <v>81</v>
      </c>
    </row>
    <row r="30" spans="3:10" ht="16.5" thickBot="1">
      <c r="C30" s="1"/>
      <c r="D30" s="36"/>
      <c r="E30" s="37"/>
      <c r="F30" s="38"/>
      <c r="G30" s="39">
        <f>SUM(F10:F29)</f>
        <v>3494.12</v>
      </c>
      <c r="H30" s="40"/>
      <c r="I30" s="39">
        <f>SUM(H10:H29)</f>
        <v>3494.12</v>
      </c>
      <c r="J30" s="16">
        <f>SUM(J10:J29)</f>
        <v>6988.24</v>
      </c>
    </row>
    <row r="31" spans="3:8" ht="13.5" thickTop="1">
      <c r="C31" s="1"/>
      <c r="F31" s="17"/>
      <c r="G31" s="17"/>
      <c r="H31" s="17"/>
    </row>
    <row r="32" spans="3:8" ht="12.75">
      <c r="C32" s="1"/>
      <c r="E32" s="23">
        <v>49150</v>
      </c>
      <c r="F32" s="23"/>
      <c r="H32" s="17"/>
    </row>
    <row r="33" spans="3:8" ht="12.75">
      <c r="C33" s="1"/>
      <c r="D33" t="s">
        <v>16</v>
      </c>
      <c r="E33" s="24">
        <v>12000</v>
      </c>
      <c r="F33" s="24"/>
      <c r="H33" s="17"/>
    </row>
    <row r="34" spans="3:9" ht="12.75">
      <c r="C34" s="1"/>
      <c r="D34" t="s">
        <v>17</v>
      </c>
      <c r="E34" s="23">
        <f>E32-E33</f>
        <v>37150</v>
      </c>
      <c r="F34" s="23"/>
      <c r="H34" s="17"/>
      <c r="I34" t="s">
        <v>22</v>
      </c>
    </row>
    <row r="35" spans="3:9" ht="12.75">
      <c r="C35" s="1"/>
      <c r="D35" t="s">
        <v>4</v>
      </c>
      <c r="E35" s="24">
        <v>9783.67</v>
      </c>
      <c r="F35" s="24"/>
      <c r="H35" s="17"/>
      <c r="I35" s="18">
        <f>E32-E40</f>
        <v>30875.749999999996</v>
      </c>
    </row>
    <row r="36" spans="3:8" ht="12.75">
      <c r="C36" s="1"/>
      <c r="D36" t="s">
        <v>17</v>
      </c>
      <c r="E36" s="23">
        <f>E34-E35</f>
        <v>27366.33</v>
      </c>
      <c r="F36" s="23"/>
      <c r="H36" s="17"/>
    </row>
    <row r="37" spans="3:8" ht="12.75">
      <c r="C37" s="1"/>
      <c r="D37" t="s">
        <v>18</v>
      </c>
      <c r="E37" s="24">
        <v>5597.96</v>
      </c>
      <c r="F37" s="24"/>
      <c r="G37" s="17"/>
      <c r="H37" s="17"/>
    </row>
    <row r="38" spans="3:8" ht="12.75">
      <c r="C38" s="1"/>
      <c r="D38" t="s">
        <v>17</v>
      </c>
      <c r="E38" s="23">
        <f>E36-E37</f>
        <v>21768.370000000003</v>
      </c>
      <c r="F38" s="23"/>
      <c r="H38" s="17"/>
    </row>
    <row r="39" spans="3:8" ht="12.75">
      <c r="C39" s="1"/>
      <c r="D39" t="s">
        <v>19</v>
      </c>
      <c r="E39" s="41">
        <f>I30</f>
        <v>3494.12</v>
      </c>
      <c r="F39" s="17"/>
      <c r="H39" s="17"/>
    </row>
    <row r="40" spans="3:8" ht="12.75">
      <c r="C40" s="1"/>
      <c r="D40" t="s">
        <v>17</v>
      </c>
      <c r="E40" s="23">
        <f>E38-E39</f>
        <v>18274.250000000004</v>
      </c>
      <c r="F40" s="17"/>
      <c r="H40" s="17"/>
    </row>
    <row r="41" spans="3:8" ht="12.75">
      <c r="C41" s="1"/>
      <c r="F41" s="17"/>
      <c r="H41" s="17"/>
    </row>
  </sheetData>
  <mergeCells count="3">
    <mergeCell ref="J6:J9"/>
    <mergeCell ref="D6:D9"/>
    <mergeCell ref="E6:E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workbookViewId="0" topLeftCell="B18">
      <selection activeCell="L18" sqref="L18"/>
    </sheetView>
  </sheetViews>
  <sheetFormatPr defaultColWidth="9.140625" defaultRowHeight="12.75"/>
  <cols>
    <col min="1" max="1" width="10.8515625" style="0" customWidth="1"/>
    <col min="2" max="2" width="2.8515625" style="42" customWidth="1"/>
    <col min="3" max="3" width="11.00390625" style="0" customWidth="1"/>
    <col min="4" max="4" width="21.7109375" style="0" customWidth="1"/>
    <col min="5" max="5" width="9.8515625" style="17" customWidth="1"/>
    <col min="6" max="6" width="16.7109375" style="0" customWidth="1"/>
    <col min="7" max="7" width="10.7109375" style="43" customWidth="1"/>
    <col min="8" max="8" width="16.8515625" style="0" customWidth="1"/>
    <col min="9" max="9" width="11.7109375" style="0" customWidth="1"/>
  </cols>
  <sheetData>
    <row r="2" spans="3:9" ht="24.75" customHeight="1">
      <c r="C2" s="5" t="s">
        <v>23</v>
      </c>
      <c r="H2" s="641">
        <f ca="1">NOW()</f>
        <v>40038.71600995371</v>
      </c>
      <c r="I2" s="641"/>
    </row>
    <row r="3" ht="13.5" thickBot="1"/>
    <row r="4" spans="3:9" ht="32.25" customHeight="1" thickTop="1">
      <c r="C4" s="630" t="s">
        <v>5</v>
      </c>
      <c r="D4" s="640" t="s">
        <v>6</v>
      </c>
      <c r="E4" s="25"/>
      <c r="F4" s="6" t="s">
        <v>7</v>
      </c>
      <c r="G4" s="44"/>
      <c r="H4" s="6" t="s">
        <v>8</v>
      </c>
      <c r="I4" s="636" t="s">
        <v>9</v>
      </c>
    </row>
    <row r="5" spans="3:9" ht="18.75" customHeight="1" thickBot="1">
      <c r="C5" s="632"/>
      <c r="D5" s="513"/>
      <c r="E5" s="29"/>
      <c r="F5" s="8" t="s">
        <v>14</v>
      </c>
      <c r="G5" s="45"/>
      <c r="H5" s="8" t="s">
        <v>14</v>
      </c>
      <c r="I5" s="638"/>
    </row>
    <row r="6" spans="1:9" ht="17.25" customHeight="1" thickBot="1">
      <c r="A6" s="46"/>
      <c r="B6" s="42">
        <v>1</v>
      </c>
      <c r="C6" s="31">
        <v>39753</v>
      </c>
      <c r="D6" s="32" t="s">
        <v>24</v>
      </c>
      <c r="E6" s="33">
        <f aca="true" t="shared" si="0" ref="E6:E32">I6/2</f>
        <v>8601.64</v>
      </c>
      <c r="F6" s="34" t="s">
        <v>25</v>
      </c>
      <c r="G6" s="47">
        <f aca="true" t="shared" si="1" ref="G6:G32">I6/2</f>
        <v>8601.64</v>
      </c>
      <c r="H6" s="34" t="s">
        <v>25</v>
      </c>
      <c r="I6" s="35">
        <v>17203.28</v>
      </c>
    </row>
    <row r="7" spans="1:9" ht="16.5" thickBot="1">
      <c r="A7" s="46"/>
      <c r="B7" s="42">
        <f aca="true" t="shared" si="2" ref="B7:B32">B6+1</f>
        <v>2</v>
      </c>
      <c r="C7" s="31">
        <v>39799</v>
      </c>
      <c r="D7" s="32">
        <v>22420</v>
      </c>
      <c r="E7" s="33">
        <f t="shared" si="0"/>
        <v>3192.5</v>
      </c>
      <c r="F7" s="34" t="s">
        <v>296</v>
      </c>
      <c r="G7" s="47">
        <f t="shared" si="1"/>
        <v>3192.5</v>
      </c>
      <c r="H7" s="34" t="s">
        <v>296</v>
      </c>
      <c r="I7" s="35">
        <v>6385</v>
      </c>
    </row>
    <row r="8" spans="1:9" ht="16.5" thickBot="1">
      <c r="A8" s="46"/>
      <c r="B8" s="42">
        <f t="shared" si="2"/>
        <v>3</v>
      </c>
      <c r="C8" s="31">
        <v>39722</v>
      </c>
      <c r="D8" s="32">
        <v>3000</v>
      </c>
      <c r="E8" s="33">
        <f t="shared" si="0"/>
        <v>626.425</v>
      </c>
      <c r="F8" s="34" t="s">
        <v>297</v>
      </c>
      <c r="G8" s="47">
        <f t="shared" si="1"/>
        <v>626.425</v>
      </c>
      <c r="H8" s="34" t="s">
        <v>297</v>
      </c>
      <c r="I8" s="35">
        <v>1252.85</v>
      </c>
    </row>
    <row r="9" spans="1:9" ht="16.5" thickBot="1">
      <c r="A9" s="46"/>
      <c r="B9" s="42">
        <f t="shared" si="2"/>
        <v>4</v>
      </c>
      <c r="C9" s="31">
        <v>39768</v>
      </c>
      <c r="D9" s="32">
        <v>3009</v>
      </c>
      <c r="E9" s="33">
        <f t="shared" si="0"/>
        <v>341.205</v>
      </c>
      <c r="F9" s="34" t="s">
        <v>297</v>
      </c>
      <c r="G9" s="47">
        <f t="shared" si="1"/>
        <v>341.205</v>
      </c>
      <c r="H9" s="34" t="s">
        <v>297</v>
      </c>
      <c r="I9" s="35">
        <v>682.41</v>
      </c>
    </row>
    <row r="10" spans="1:9" ht="16.5" thickBot="1">
      <c r="A10" s="46"/>
      <c r="B10" s="42">
        <f t="shared" si="2"/>
        <v>5</v>
      </c>
      <c r="C10" s="31">
        <v>39731</v>
      </c>
      <c r="D10" s="32">
        <v>4419</v>
      </c>
      <c r="E10" s="33">
        <f t="shared" si="0"/>
        <v>791</v>
      </c>
      <c r="F10" s="34" t="s">
        <v>298</v>
      </c>
      <c r="G10" s="47">
        <f t="shared" si="1"/>
        <v>791</v>
      </c>
      <c r="H10" s="34" t="s">
        <v>298</v>
      </c>
      <c r="I10" s="35">
        <v>1582</v>
      </c>
    </row>
    <row r="11" spans="1:9" ht="16.5" thickBot="1">
      <c r="A11" s="46"/>
      <c r="B11" s="42">
        <f t="shared" si="2"/>
        <v>6</v>
      </c>
      <c r="C11" s="31">
        <v>39742</v>
      </c>
      <c r="D11" s="32" t="s">
        <v>299</v>
      </c>
      <c r="E11" s="33">
        <f t="shared" si="0"/>
        <v>2230</v>
      </c>
      <c r="F11" s="34" t="s">
        <v>300</v>
      </c>
      <c r="G11" s="47">
        <f t="shared" si="1"/>
        <v>2230</v>
      </c>
      <c r="H11" s="34" t="s">
        <v>300</v>
      </c>
      <c r="I11" s="35">
        <v>4460</v>
      </c>
    </row>
    <row r="12" spans="1:9" ht="16.5" thickBot="1">
      <c r="A12" s="46"/>
      <c r="B12" s="42">
        <f t="shared" si="2"/>
        <v>7</v>
      </c>
      <c r="C12" s="31">
        <v>39688</v>
      </c>
      <c r="D12" s="32">
        <v>72421</v>
      </c>
      <c r="E12" s="33">
        <f t="shared" si="0"/>
        <v>30.615</v>
      </c>
      <c r="F12" s="34" t="s">
        <v>301</v>
      </c>
      <c r="G12" s="47">
        <f t="shared" si="1"/>
        <v>30.615</v>
      </c>
      <c r="H12" s="34" t="s">
        <v>301</v>
      </c>
      <c r="I12" s="35">
        <v>61.23</v>
      </c>
    </row>
    <row r="13" spans="1:9" ht="16.5" thickBot="1">
      <c r="A13" s="46"/>
      <c r="B13" s="42">
        <f t="shared" si="2"/>
        <v>8</v>
      </c>
      <c r="C13" s="31">
        <v>39714</v>
      </c>
      <c r="D13" s="32">
        <v>141544</v>
      </c>
      <c r="E13" s="33">
        <f t="shared" si="0"/>
        <v>17.58</v>
      </c>
      <c r="F13" s="34" t="s">
        <v>302</v>
      </c>
      <c r="G13" s="47">
        <f t="shared" si="1"/>
        <v>17.58</v>
      </c>
      <c r="H13" s="34" t="s">
        <v>302</v>
      </c>
      <c r="I13" s="35">
        <v>35.16</v>
      </c>
    </row>
    <row r="14" spans="1:9" ht="16.5" thickBot="1">
      <c r="A14" s="46"/>
      <c r="B14" s="42">
        <f t="shared" si="2"/>
        <v>9</v>
      </c>
      <c r="C14" s="31">
        <v>39688</v>
      </c>
      <c r="D14" s="32" t="s">
        <v>303</v>
      </c>
      <c r="E14" s="33">
        <f t="shared" si="0"/>
        <v>34.78</v>
      </c>
      <c r="F14" s="34" t="s">
        <v>26</v>
      </c>
      <c r="G14" s="47">
        <f t="shared" si="1"/>
        <v>34.78</v>
      </c>
      <c r="H14" s="34" t="s">
        <v>26</v>
      </c>
      <c r="I14" s="35">
        <v>69.56</v>
      </c>
    </row>
    <row r="15" spans="1:10" ht="16.5" thickBot="1">
      <c r="A15" s="46"/>
      <c r="B15" s="42">
        <f t="shared" si="2"/>
        <v>10</v>
      </c>
      <c r="C15" s="31">
        <v>39542</v>
      </c>
      <c r="D15" s="32">
        <v>20942053753</v>
      </c>
      <c r="E15" s="33">
        <f t="shared" si="0"/>
        <v>49.2</v>
      </c>
      <c r="F15" s="34" t="s">
        <v>304</v>
      </c>
      <c r="G15" s="47">
        <f t="shared" si="1"/>
        <v>49.2</v>
      </c>
      <c r="H15" s="34" t="s">
        <v>304</v>
      </c>
      <c r="I15" s="35">
        <v>98.4</v>
      </c>
      <c r="J15" s="12"/>
    </row>
    <row r="16" spans="1:10" ht="16.5" thickBot="1">
      <c r="A16" s="46"/>
      <c r="B16" s="42">
        <f t="shared" si="2"/>
        <v>11</v>
      </c>
      <c r="C16" s="31">
        <v>39613</v>
      </c>
      <c r="D16" s="32">
        <v>20942075983</v>
      </c>
      <c r="E16" s="33">
        <f t="shared" si="0"/>
        <v>568.65</v>
      </c>
      <c r="F16" s="34" t="s">
        <v>304</v>
      </c>
      <c r="G16" s="47">
        <f t="shared" si="1"/>
        <v>568.65</v>
      </c>
      <c r="H16" s="34" t="s">
        <v>304</v>
      </c>
      <c r="I16" s="35">
        <v>1137.3</v>
      </c>
      <c r="J16" s="12"/>
    </row>
    <row r="17" spans="1:9" ht="16.5" thickBot="1">
      <c r="A17" s="46"/>
      <c r="B17" s="42">
        <f t="shared" si="2"/>
        <v>12</v>
      </c>
      <c r="C17" s="31">
        <v>39796</v>
      </c>
      <c r="D17" s="32">
        <v>93296074241</v>
      </c>
      <c r="E17" s="33">
        <f t="shared" si="0"/>
        <v>78.64</v>
      </c>
      <c r="F17" s="34" t="s">
        <v>304</v>
      </c>
      <c r="G17" s="47">
        <f t="shared" si="1"/>
        <v>78.64</v>
      </c>
      <c r="H17" s="34" t="s">
        <v>304</v>
      </c>
      <c r="I17" s="35">
        <v>157.28</v>
      </c>
    </row>
    <row r="18" spans="1:12" ht="16.5" thickBot="1">
      <c r="A18" s="46"/>
      <c r="B18" s="42">
        <f t="shared" si="2"/>
        <v>13</v>
      </c>
      <c r="C18" s="31">
        <v>39673</v>
      </c>
      <c r="D18" s="32">
        <v>306322608083644</v>
      </c>
      <c r="E18" s="33">
        <f t="shared" si="0"/>
        <v>75.3</v>
      </c>
      <c r="F18" s="34" t="s">
        <v>304</v>
      </c>
      <c r="G18" s="47">
        <f t="shared" si="1"/>
        <v>75.3</v>
      </c>
      <c r="H18" s="34" t="s">
        <v>304</v>
      </c>
      <c r="I18" s="35">
        <v>150.6</v>
      </c>
      <c r="L18" t="s">
        <v>377</v>
      </c>
    </row>
    <row r="19" spans="1:9" ht="16.5" thickBot="1">
      <c r="A19" s="46"/>
      <c r="B19" s="42">
        <f t="shared" si="2"/>
        <v>14</v>
      </c>
      <c r="C19" s="31">
        <v>39674</v>
      </c>
      <c r="D19" s="32">
        <v>306322708059164</v>
      </c>
      <c r="E19" s="33">
        <f t="shared" si="0"/>
        <v>40.295</v>
      </c>
      <c r="F19" s="34" t="s">
        <v>304</v>
      </c>
      <c r="G19" s="47">
        <f t="shared" si="1"/>
        <v>40.295</v>
      </c>
      <c r="H19" s="34" t="s">
        <v>304</v>
      </c>
      <c r="I19" s="35">
        <v>80.59</v>
      </c>
    </row>
    <row r="20" spans="1:9" ht="16.5" thickBot="1">
      <c r="A20" s="46"/>
      <c r="B20" s="42">
        <f t="shared" si="2"/>
        <v>15</v>
      </c>
      <c r="C20" s="31">
        <v>39676</v>
      </c>
      <c r="D20" s="32">
        <v>306322908077437</v>
      </c>
      <c r="E20" s="33">
        <f t="shared" si="0"/>
        <v>51.755</v>
      </c>
      <c r="F20" s="34" t="s">
        <v>304</v>
      </c>
      <c r="G20" s="47">
        <f t="shared" si="1"/>
        <v>51.755</v>
      </c>
      <c r="H20" s="34" t="s">
        <v>304</v>
      </c>
      <c r="I20" s="35">
        <v>103.51</v>
      </c>
    </row>
    <row r="21" spans="1:9" ht="16.5" thickBot="1">
      <c r="A21" s="46"/>
      <c r="B21" s="42">
        <f t="shared" si="2"/>
        <v>16</v>
      </c>
      <c r="C21" s="31">
        <v>39678</v>
      </c>
      <c r="D21" s="32">
        <v>306323108068967</v>
      </c>
      <c r="E21" s="33">
        <f t="shared" si="0"/>
        <v>11.61</v>
      </c>
      <c r="F21" s="34" t="s">
        <v>304</v>
      </c>
      <c r="G21" s="47">
        <f t="shared" si="1"/>
        <v>11.61</v>
      </c>
      <c r="H21" s="34" t="s">
        <v>304</v>
      </c>
      <c r="I21" s="35">
        <v>23.22</v>
      </c>
    </row>
    <row r="22" spans="1:9" ht="16.5" thickBot="1">
      <c r="A22" s="46"/>
      <c r="B22" s="42">
        <f t="shared" si="2"/>
        <v>17</v>
      </c>
      <c r="C22" s="31">
        <v>39685</v>
      </c>
      <c r="D22" s="405" t="s">
        <v>305</v>
      </c>
      <c r="E22" s="33">
        <f t="shared" si="0"/>
        <v>15.87</v>
      </c>
      <c r="F22" s="406" t="s">
        <v>306</v>
      </c>
      <c r="G22" s="47">
        <f t="shared" si="1"/>
        <v>15.87</v>
      </c>
      <c r="H22" s="406" t="s">
        <v>306</v>
      </c>
      <c r="I22" s="35">
        <v>31.74</v>
      </c>
    </row>
    <row r="23" spans="1:9" ht="18.75" customHeight="1" thickBot="1">
      <c r="A23" s="46"/>
      <c r="B23" s="42">
        <f t="shared" si="2"/>
        <v>18</v>
      </c>
      <c r="C23" s="31">
        <v>39788</v>
      </c>
      <c r="D23" s="405" t="s">
        <v>307</v>
      </c>
      <c r="E23" s="33">
        <f t="shared" si="0"/>
        <v>25.08</v>
      </c>
      <c r="F23" s="406" t="s">
        <v>306</v>
      </c>
      <c r="G23" s="47">
        <f t="shared" si="1"/>
        <v>25.08</v>
      </c>
      <c r="H23" s="406" t="s">
        <v>306</v>
      </c>
      <c r="I23" s="35">
        <v>50.16</v>
      </c>
    </row>
    <row r="24" spans="1:9" ht="16.5" thickBot="1">
      <c r="A24" s="46"/>
      <c r="B24" s="42">
        <f t="shared" si="2"/>
        <v>19</v>
      </c>
      <c r="C24" s="31">
        <v>39794</v>
      </c>
      <c r="D24" s="405" t="s">
        <v>308</v>
      </c>
      <c r="E24" s="33">
        <f t="shared" si="0"/>
        <v>25.08</v>
      </c>
      <c r="F24" s="406" t="s">
        <v>306</v>
      </c>
      <c r="G24" s="47">
        <f t="shared" si="1"/>
        <v>25.08</v>
      </c>
      <c r="H24" s="406" t="s">
        <v>306</v>
      </c>
      <c r="I24" s="35">
        <v>50.16</v>
      </c>
    </row>
    <row r="25" spans="1:9" ht="16.5" thickBot="1">
      <c r="A25" s="46"/>
      <c r="B25" s="42">
        <f t="shared" si="2"/>
        <v>20</v>
      </c>
      <c r="C25" s="31">
        <v>39795</v>
      </c>
      <c r="D25" s="405" t="s">
        <v>309</v>
      </c>
      <c r="E25" s="33">
        <f t="shared" si="0"/>
        <v>43.945</v>
      </c>
      <c r="F25" s="406" t="s">
        <v>306</v>
      </c>
      <c r="G25" s="47">
        <f t="shared" si="1"/>
        <v>43.945</v>
      </c>
      <c r="H25" s="406" t="s">
        <v>306</v>
      </c>
      <c r="I25" s="35">
        <v>87.89</v>
      </c>
    </row>
    <row r="26" spans="1:9" ht="16.5" thickBot="1">
      <c r="A26" s="46"/>
      <c r="B26" s="42">
        <f t="shared" si="2"/>
        <v>21</v>
      </c>
      <c r="C26" s="31">
        <v>39686</v>
      </c>
      <c r="D26" s="32">
        <v>21110001099373</v>
      </c>
      <c r="E26" s="33">
        <f t="shared" si="0"/>
        <v>14.955</v>
      </c>
      <c r="F26" s="406" t="s">
        <v>310</v>
      </c>
      <c r="G26" s="47">
        <f t="shared" si="1"/>
        <v>14.955</v>
      </c>
      <c r="H26" s="406" t="s">
        <v>310</v>
      </c>
      <c r="I26" s="35">
        <v>29.91</v>
      </c>
    </row>
    <row r="27" spans="1:9" ht="16.5" thickBot="1">
      <c r="A27" s="46"/>
      <c r="B27" s="42">
        <f t="shared" si="2"/>
        <v>22</v>
      </c>
      <c r="C27" s="31">
        <v>39678</v>
      </c>
      <c r="D27" s="32">
        <v>306323108068965</v>
      </c>
      <c r="E27" s="33">
        <f t="shared" si="0"/>
        <v>163.255</v>
      </c>
      <c r="F27" s="34" t="s">
        <v>304</v>
      </c>
      <c r="G27" s="47">
        <f t="shared" si="1"/>
        <v>163.255</v>
      </c>
      <c r="H27" s="34" t="s">
        <v>304</v>
      </c>
      <c r="I27" s="35">
        <v>326.51</v>
      </c>
    </row>
    <row r="28" spans="1:9" ht="16.5" thickBot="1">
      <c r="A28" s="46"/>
      <c r="B28" s="42">
        <f t="shared" si="2"/>
        <v>23</v>
      </c>
      <c r="C28" s="31">
        <v>39679</v>
      </c>
      <c r="D28" s="32">
        <v>306323208086463</v>
      </c>
      <c r="E28" s="33">
        <f t="shared" si="0"/>
        <v>20.515</v>
      </c>
      <c r="F28" s="34" t="s">
        <v>304</v>
      </c>
      <c r="G28" s="47">
        <f t="shared" si="1"/>
        <v>20.515</v>
      </c>
      <c r="H28" s="34" t="s">
        <v>304</v>
      </c>
      <c r="I28" s="35">
        <v>41.03</v>
      </c>
    </row>
    <row r="29" spans="1:9" ht="16.5" thickBot="1">
      <c r="A29" s="46"/>
      <c r="B29" s="42">
        <f t="shared" si="2"/>
        <v>24</v>
      </c>
      <c r="C29" s="31">
        <v>39680</v>
      </c>
      <c r="D29" s="32" t="s">
        <v>311</v>
      </c>
      <c r="E29" s="33">
        <f t="shared" si="0"/>
        <v>6.94</v>
      </c>
      <c r="F29" s="406" t="s">
        <v>312</v>
      </c>
      <c r="G29" s="47">
        <f t="shared" si="1"/>
        <v>6.94</v>
      </c>
      <c r="H29" s="406" t="s">
        <v>312</v>
      </c>
      <c r="I29" s="35">
        <v>13.88</v>
      </c>
    </row>
    <row r="30" spans="1:9" ht="16.5" thickBot="1">
      <c r="A30" s="46"/>
      <c r="B30" s="42">
        <f t="shared" si="2"/>
        <v>25</v>
      </c>
      <c r="C30" s="31">
        <v>39688</v>
      </c>
      <c r="D30" s="32">
        <v>306324108073129</v>
      </c>
      <c r="E30" s="33">
        <f t="shared" si="0"/>
        <v>32.25</v>
      </c>
      <c r="F30" s="34" t="s">
        <v>304</v>
      </c>
      <c r="G30" s="47">
        <f t="shared" si="1"/>
        <v>32.25</v>
      </c>
      <c r="H30" s="34" t="s">
        <v>304</v>
      </c>
      <c r="I30" s="35">
        <v>64.5</v>
      </c>
    </row>
    <row r="31" spans="1:9" ht="16.5" thickBot="1">
      <c r="A31" s="46"/>
      <c r="B31" s="42">
        <f t="shared" si="2"/>
        <v>26</v>
      </c>
      <c r="C31" s="31">
        <v>39698</v>
      </c>
      <c r="D31" s="32">
        <v>9.35909070802612E+17</v>
      </c>
      <c r="E31" s="33">
        <f t="shared" si="0"/>
        <v>8.02</v>
      </c>
      <c r="F31" s="406" t="s">
        <v>313</v>
      </c>
      <c r="G31" s="47">
        <f t="shared" si="1"/>
        <v>8.02</v>
      </c>
      <c r="H31" s="406" t="s">
        <v>313</v>
      </c>
      <c r="I31" s="35">
        <v>16.04</v>
      </c>
    </row>
    <row r="32" spans="1:9" ht="16.5" thickBot="1">
      <c r="A32" s="46"/>
      <c r="B32" s="42">
        <f t="shared" si="2"/>
        <v>27</v>
      </c>
      <c r="C32" s="31">
        <v>39700</v>
      </c>
      <c r="D32" s="32">
        <v>306325308059564</v>
      </c>
      <c r="E32" s="33">
        <f t="shared" si="0"/>
        <v>12.375</v>
      </c>
      <c r="F32" s="34" t="s">
        <v>304</v>
      </c>
      <c r="G32" s="47">
        <f t="shared" si="1"/>
        <v>12.375</v>
      </c>
      <c r="H32" s="34" t="s">
        <v>304</v>
      </c>
      <c r="I32" s="35">
        <v>24.75</v>
      </c>
    </row>
    <row r="33" spans="1:9" ht="15.75">
      <c r="A33" s="46"/>
      <c r="C33" s="48"/>
      <c r="D33" s="49"/>
      <c r="E33" s="50"/>
      <c r="F33" s="51"/>
      <c r="G33" s="52"/>
      <c r="H33" s="51"/>
      <c r="I33" s="53"/>
    </row>
    <row r="34" spans="3:9" ht="16.5" thickBot="1">
      <c r="C34" s="36"/>
      <c r="D34" s="37"/>
      <c r="E34" s="38"/>
      <c r="F34" s="39">
        <f>SUM(E6:E32)</f>
        <v>17109.480000000003</v>
      </c>
      <c r="G34" s="54"/>
      <c r="H34" s="39">
        <f>SUM(G6:G32)</f>
        <v>17109.480000000003</v>
      </c>
      <c r="I34" s="16">
        <f>SUM(I6:I32)</f>
        <v>34218.96000000001</v>
      </c>
    </row>
    <row r="35" ht="13.5" thickTop="1">
      <c r="F35" s="17"/>
    </row>
    <row r="36" spans="4:5" ht="12.75">
      <c r="D36" s="23">
        <v>49150</v>
      </c>
      <c r="E36" s="23"/>
    </row>
    <row r="37" spans="3:5" ht="12.75">
      <c r="C37" t="s">
        <v>16</v>
      </c>
      <c r="D37" s="24">
        <v>12000</v>
      </c>
      <c r="E37" s="24"/>
    </row>
    <row r="38" spans="3:8" ht="12.75">
      <c r="C38" t="s">
        <v>17</v>
      </c>
      <c r="D38" s="23">
        <f>D36-D37</f>
        <v>37150</v>
      </c>
      <c r="E38" s="23"/>
      <c r="H38" t="s">
        <v>22</v>
      </c>
    </row>
    <row r="39" spans="3:8" ht="12.75">
      <c r="C39" t="s">
        <v>4</v>
      </c>
      <c r="D39" s="24">
        <v>9783.67</v>
      </c>
      <c r="E39" s="24"/>
      <c r="H39" s="18">
        <f>2*(D36-D46)</f>
        <v>95970.45999999999</v>
      </c>
    </row>
    <row r="40" spans="3:5" ht="12.75">
      <c r="C40" t="s">
        <v>17</v>
      </c>
      <c r="D40" s="23">
        <f>D38-D39</f>
        <v>27366.33</v>
      </c>
      <c r="E40" s="23"/>
    </row>
    <row r="41" spans="3:6" ht="12.75">
      <c r="C41" t="s">
        <v>18</v>
      </c>
      <c r="D41" s="24">
        <v>5597.96</v>
      </c>
      <c r="E41" s="24"/>
      <c r="F41" s="17"/>
    </row>
    <row r="42" spans="3:5" ht="12.75">
      <c r="C42" t="s">
        <v>17</v>
      </c>
      <c r="D42" s="23">
        <f>D40-D41</f>
        <v>21768.370000000003</v>
      </c>
      <c r="E42" s="23"/>
    </row>
    <row r="43" spans="3:4" ht="12.75">
      <c r="C43" t="s">
        <v>19</v>
      </c>
      <c r="D43" s="41">
        <v>3494.12</v>
      </c>
    </row>
    <row r="44" spans="3:4" ht="12.75">
      <c r="C44" t="s">
        <v>17</v>
      </c>
      <c r="D44" s="23">
        <f>D42-D43</f>
        <v>18274.250000000004</v>
      </c>
    </row>
    <row r="45" spans="3:4" ht="12.75">
      <c r="C45" t="s">
        <v>27</v>
      </c>
      <c r="D45" s="55">
        <f>H34</f>
        <v>17109.480000000003</v>
      </c>
    </row>
    <row r="46" ht="12.75">
      <c r="D46" s="17">
        <f>D44-D45</f>
        <v>1164.7700000000004</v>
      </c>
    </row>
  </sheetData>
  <mergeCells count="4">
    <mergeCell ref="C4:C5"/>
    <mergeCell ref="D4:D5"/>
    <mergeCell ref="I4:I5"/>
    <mergeCell ref="H2:I2"/>
  </mergeCells>
  <printOptions/>
  <pageMargins left="0.75" right="0.75" top="0.63" bottom="0.14" header="0.13" footer="0.13"/>
  <pageSetup fitToHeight="1" fitToWidth="1" horizontalDpi="300" verticalDpi="300" orientation="portrait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102"/>
  <sheetViews>
    <sheetView workbookViewId="0" topLeftCell="A17">
      <selection activeCell="I82" sqref="I82"/>
    </sheetView>
  </sheetViews>
  <sheetFormatPr defaultColWidth="9.140625" defaultRowHeight="12.75"/>
  <cols>
    <col min="1" max="1" width="1.7109375" style="0" customWidth="1"/>
    <col min="2" max="2" width="11.28125" style="1" customWidth="1"/>
    <col min="3" max="3" width="27.140625" style="0" customWidth="1"/>
    <col min="4" max="4" width="15.140625" style="20" customWidth="1"/>
    <col min="5" max="5" width="12.00390625" style="1" customWidth="1"/>
    <col min="6" max="6" width="13.00390625" style="1" customWidth="1"/>
    <col min="7" max="7" width="13.28125" style="296" customWidth="1"/>
  </cols>
  <sheetData>
    <row r="1" ht="12.75" customHeight="1" thickBot="1"/>
    <row r="2" spans="2:7" s="3" customFormat="1" ht="21.75" customHeight="1" thickBot="1" thickTop="1">
      <c r="B2" s="2"/>
      <c r="C2" s="652" t="s">
        <v>227</v>
      </c>
      <c r="D2" s="653"/>
      <c r="E2" s="653"/>
      <c r="F2" s="654"/>
      <c r="G2" s="291"/>
    </row>
    <row r="3" spans="3:6" ht="15.75">
      <c r="C3" s="292" t="s">
        <v>228</v>
      </c>
      <c r="D3" s="293">
        <v>7505</v>
      </c>
      <c r="E3" s="294"/>
      <c r="F3" s="295"/>
    </row>
    <row r="4" spans="3:6" ht="30.75" customHeight="1">
      <c r="C4" s="297" t="s">
        <v>229</v>
      </c>
      <c r="D4" s="101">
        <v>500</v>
      </c>
      <c r="E4" s="298"/>
      <c r="F4" s="299"/>
    </row>
    <row r="5" spans="3:6" ht="15.75">
      <c r="C5" s="300" t="s">
        <v>230</v>
      </c>
      <c r="D5" s="101">
        <v>2500</v>
      </c>
      <c r="E5" s="298"/>
      <c r="F5" s="299"/>
    </row>
    <row r="6" spans="3:6" ht="15.75">
      <c r="C6" s="300" t="s">
        <v>231</v>
      </c>
      <c r="D6" s="301">
        <v>5500</v>
      </c>
      <c r="E6" s="298"/>
      <c r="F6" s="299"/>
    </row>
    <row r="7" spans="3:6" ht="15.75">
      <c r="C7" s="302" t="s">
        <v>232</v>
      </c>
      <c r="D7" s="303">
        <f>SUM(D3:D6)</f>
        <v>16005</v>
      </c>
      <c r="E7" s="298"/>
      <c r="F7" s="299"/>
    </row>
    <row r="8" spans="3:6" ht="15.75">
      <c r="C8" s="153" t="s">
        <v>233</v>
      </c>
      <c r="D8" s="304"/>
      <c r="E8" s="298"/>
      <c r="F8" s="299"/>
    </row>
    <row r="9" spans="3:6" ht="15.75">
      <c r="C9" s="153" t="s">
        <v>290</v>
      </c>
      <c r="D9" s="304"/>
      <c r="E9" s="387">
        <v>500</v>
      </c>
      <c r="F9" s="299"/>
    </row>
    <row r="10" spans="3:6" ht="15.75">
      <c r="C10" s="300" t="s">
        <v>234</v>
      </c>
      <c r="D10" s="305"/>
      <c r="E10" s="306">
        <v>6795</v>
      </c>
      <c r="F10" s="299"/>
    </row>
    <row r="11" spans="3:6" ht="15.75">
      <c r="C11" s="300" t="s">
        <v>235</v>
      </c>
      <c r="D11" s="305"/>
      <c r="E11" s="306">
        <v>1344.32</v>
      </c>
      <c r="F11" s="299"/>
    </row>
    <row r="12" spans="3:6" ht="15.75">
      <c r="C12" s="300" t="s">
        <v>236</v>
      </c>
      <c r="D12" s="305"/>
      <c r="E12" s="306">
        <v>882.36</v>
      </c>
      <c r="F12" s="299"/>
    </row>
    <row r="13" spans="3:6" ht="15.75">
      <c r="C13" s="300" t="s">
        <v>237</v>
      </c>
      <c r="D13" s="305"/>
      <c r="E13" s="306">
        <v>1278.5</v>
      </c>
      <c r="F13" s="299"/>
    </row>
    <row r="14" spans="3:6" ht="15.75">
      <c r="C14" s="300" t="s">
        <v>238</v>
      </c>
      <c r="D14" s="305"/>
      <c r="E14" s="307">
        <f>D55</f>
        <v>3828.94</v>
      </c>
      <c r="F14" s="299"/>
    </row>
    <row r="15" spans="3:6" ht="15.75">
      <c r="C15" s="137" t="s">
        <v>239</v>
      </c>
      <c r="D15" s="308"/>
      <c r="E15" s="309">
        <f>SUM(E9:E14)</f>
        <v>14629.12</v>
      </c>
      <c r="F15" s="310"/>
    </row>
    <row r="16" spans="3:6" ht="6" customHeight="1" thickBot="1">
      <c r="C16" s="311"/>
      <c r="D16" s="312"/>
      <c r="E16" s="312"/>
      <c r="F16" s="313"/>
    </row>
    <row r="17" spans="2:6" ht="14.25" customHeight="1" thickBot="1" thickTop="1">
      <c r="B17" s="314"/>
      <c r="C17" s="315"/>
      <c r="D17" s="314"/>
      <c r="E17" s="314"/>
      <c r="F17" s="314"/>
    </row>
    <row r="18" spans="2:7" ht="4.5" customHeight="1" thickTop="1">
      <c r="B18" s="644" t="s">
        <v>240</v>
      </c>
      <c r="C18" s="645"/>
      <c r="D18" s="645"/>
      <c r="E18" s="645"/>
      <c r="F18" s="645"/>
      <c r="G18" s="646"/>
    </row>
    <row r="19" spans="2:7" ht="13.5" thickBot="1">
      <c r="B19" s="647"/>
      <c r="C19" s="648"/>
      <c r="D19" s="648"/>
      <c r="E19" s="648"/>
      <c r="F19" s="648"/>
      <c r="G19" s="649"/>
    </row>
    <row r="20" spans="2:7" ht="12.75">
      <c r="B20" s="316" t="s">
        <v>36</v>
      </c>
      <c r="C20" s="317" t="s">
        <v>241</v>
      </c>
      <c r="D20" s="659" t="s">
        <v>28</v>
      </c>
      <c r="E20" s="660"/>
      <c r="F20" s="661"/>
      <c r="G20" s="318" t="s">
        <v>242</v>
      </c>
    </row>
    <row r="21" spans="2:7" ht="12.75">
      <c r="B21" s="319"/>
      <c r="C21" s="320"/>
      <c r="D21" s="321" t="s">
        <v>243</v>
      </c>
      <c r="E21" s="322" t="s">
        <v>86</v>
      </c>
      <c r="F21" s="323" t="s">
        <v>244</v>
      </c>
      <c r="G21" s="324"/>
    </row>
    <row r="22" spans="2:7" ht="12.75">
      <c r="B22" s="325">
        <v>38142</v>
      </c>
      <c r="C22" s="326" t="s">
        <v>245</v>
      </c>
      <c r="D22" s="327"/>
      <c r="E22" s="328">
        <v>39.63</v>
      </c>
      <c r="F22" s="198"/>
      <c r="G22" s="329" t="s">
        <v>246</v>
      </c>
    </row>
    <row r="23" spans="2:7" ht="12.75">
      <c r="B23" s="330">
        <v>38145</v>
      </c>
      <c r="C23" s="331" t="s">
        <v>245</v>
      </c>
      <c r="D23" s="305"/>
      <c r="E23" s="304">
        <v>41.3</v>
      </c>
      <c r="F23" s="166"/>
      <c r="G23" s="329" t="s">
        <v>246</v>
      </c>
    </row>
    <row r="24" spans="2:7" ht="12.75">
      <c r="B24" s="330">
        <v>38231</v>
      </c>
      <c r="C24" s="331" t="s">
        <v>247</v>
      </c>
      <c r="D24" s="305"/>
      <c r="E24" s="304">
        <v>13.65</v>
      </c>
      <c r="F24" s="166"/>
      <c r="G24" s="329" t="s">
        <v>246</v>
      </c>
    </row>
    <row r="25" spans="2:7" ht="12.75">
      <c r="B25" s="330">
        <v>38241</v>
      </c>
      <c r="C25" s="331" t="s">
        <v>247</v>
      </c>
      <c r="D25" s="305"/>
      <c r="E25" s="304">
        <v>13.65</v>
      </c>
      <c r="F25" s="166"/>
      <c r="G25" s="329" t="s">
        <v>246</v>
      </c>
    </row>
    <row r="26" spans="2:7" ht="12.75">
      <c r="B26" s="330">
        <v>38243</v>
      </c>
      <c r="C26" s="331" t="s">
        <v>248</v>
      </c>
      <c r="D26" s="305"/>
      <c r="E26" s="304">
        <v>27.3</v>
      </c>
      <c r="F26" s="166"/>
      <c r="G26" s="329" t="s">
        <v>246</v>
      </c>
    </row>
    <row r="27" spans="2:7" ht="12.75">
      <c r="B27" s="330">
        <v>38245</v>
      </c>
      <c r="C27" s="331" t="s">
        <v>249</v>
      </c>
      <c r="D27" s="305"/>
      <c r="E27" s="304">
        <v>9.21</v>
      </c>
      <c r="F27" s="166"/>
      <c r="G27" s="329" t="s">
        <v>246</v>
      </c>
    </row>
    <row r="28" spans="2:7" ht="12.75">
      <c r="B28" s="330">
        <v>38246</v>
      </c>
      <c r="C28" s="331" t="s">
        <v>250</v>
      </c>
      <c r="D28" s="305"/>
      <c r="E28" s="304">
        <v>7.03</v>
      </c>
      <c r="F28" s="166"/>
      <c r="G28" s="329" t="s">
        <v>246</v>
      </c>
    </row>
    <row r="29" spans="2:7" ht="12.75">
      <c r="B29" s="330">
        <v>38247</v>
      </c>
      <c r="C29" s="331" t="s">
        <v>251</v>
      </c>
      <c r="D29" s="305"/>
      <c r="E29" s="304">
        <v>65</v>
      </c>
      <c r="F29" s="166"/>
      <c r="G29" s="329" t="s">
        <v>246</v>
      </c>
    </row>
    <row r="30" spans="2:7" ht="12.75">
      <c r="B30" s="330">
        <v>38254</v>
      </c>
      <c r="C30" s="331" t="s">
        <v>252</v>
      </c>
      <c r="D30" s="304">
        <v>54.47</v>
      </c>
      <c r="F30" s="166"/>
      <c r="G30" s="329" t="s">
        <v>246</v>
      </c>
    </row>
    <row r="31" spans="2:7" ht="12.75">
      <c r="B31" s="330">
        <v>38263</v>
      </c>
      <c r="C31" s="331" t="s">
        <v>253</v>
      </c>
      <c r="D31" s="304">
        <v>39.11</v>
      </c>
      <c r="E31" s="166"/>
      <c r="F31" s="166"/>
      <c r="G31" s="329" t="s">
        <v>246</v>
      </c>
    </row>
    <row r="32" spans="2:7" ht="12.75">
      <c r="B32" s="330">
        <v>38266</v>
      </c>
      <c r="C32" s="331" t="s">
        <v>254</v>
      </c>
      <c r="D32" s="304">
        <v>59.15</v>
      </c>
      <c r="E32" s="166"/>
      <c r="F32" s="166"/>
      <c r="G32" s="329" t="s">
        <v>246</v>
      </c>
    </row>
    <row r="33" spans="2:7" ht="12.75">
      <c r="B33" s="330">
        <v>38267</v>
      </c>
      <c r="C33" s="331" t="s">
        <v>254</v>
      </c>
      <c r="D33" s="304">
        <v>10.58</v>
      </c>
      <c r="E33" s="166"/>
      <c r="F33" s="166"/>
      <c r="G33" s="329" t="s">
        <v>246</v>
      </c>
    </row>
    <row r="34" spans="2:7" ht="12.75">
      <c r="B34" s="330">
        <v>38273</v>
      </c>
      <c r="C34" s="331" t="s">
        <v>255</v>
      </c>
      <c r="D34" s="305"/>
      <c r="E34" s="166"/>
      <c r="F34" s="304">
        <v>500</v>
      </c>
      <c r="G34" s="329" t="s">
        <v>246</v>
      </c>
    </row>
    <row r="35" spans="2:7" ht="12.75">
      <c r="B35" s="330">
        <v>38279</v>
      </c>
      <c r="C35" s="331" t="s">
        <v>256</v>
      </c>
      <c r="D35" s="305"/>
      <c r="E35" s="166"/>
      <c r="F35" s="304">
        <v>36.89</v>
      </c>
      <c r="G35" s="329" t="s">
        <v>246</v>
      </c>
    </row>
    <row r="36" spans="2:9" ht="12.75">
      <c r="B36" s="330">
        <v>38280</v>
      </c>
      <c r="C36" s="331" t="s">
        <v>256</v>
      </c>
      <c r="D36" s="305"/>
      <c r="E36" s="166"/>
      <c r="F36" s="304">
        <v>5.4</v>
      </c>
      <c r="G36" s="329" t="s">
        <v>246</v>
      </c>
      <c r="I36" s="17"/>
    </row>
    <row r="37" spans="2:7" ht="12.75">
      <c r="B37" s="330">
        <v>38271</v>
      </c>
      <c r="C37" s="331" t="s">
        <v>257</v>
      </c>
      <c r="D37" s="305"/>
      <c r="E37" s="304">
        <v>35.75</v>
      </c>
      <c r="F37" s="166"/>
      <c r="G37" s="329" t="s">
        <v>246</v>
      </c>
    </row>
    <row r="38" spans="2:7" ht="12.75">
      <c r="B38" s="330">
        <v>38285</v>
      </c>
      <c r="C38" s="331" t="s">
        <v>254</v>
      </c>
      <c r="D38" s="304">
        <v>56.22</v>
      </c>
      <c r="E38" s="166"/>
      <c r="F38" s="166"/>
      <c r="G38" s="329" t="s">
        <v>246</v>
      </c>
    </row>
    <row r="39" spans="2:7" ht="12.75">
      <c r="B39" s="330">
        <v>38285</v>
      </c>
      <c r="C39" s="331" t="s">
        <v>258</v>
      </c>
      <c r="D39" s="305"/>
      <c r="E39" s="166"/>
      <c r="F39" s="304">
        <v>650</v>
      </c>
      <c r="G39" s="329" t="s">
        <v>246</v>
      </c>
    </row>
    <row r="40" spans="2:7" ht="12.75">
      <c r="B40" s="330">
        <v>38287</v>
      </c>
      <c r="C40" s="331" t="s">
        <v>253</v>
      </c>
      <c r="D40" s="304">
        <v>37.17</v>
      </c>
      <c r="F40" s="166"/>
      <c r="G40" s="329" t="s">
        <v>246</v>
      </c>
    </row>
    <row r="41" spans="2:7" ht="12.75">
      <c r="B41" s="330">
        <v>38290</v>
      </c>
      <c r="C41" s="331" t="s">
        <v>254</v>
      </c>
      <c r="D41" s="304">
        <v>58.72</v>
      </c>
      <c r="E41" s="166"/>
      <c r="F41" s="166"/>
      <c r="G41" s="329" t="s">
        <v>246</v>
      </c>
    </row>
    <row r="42" spans="2:7" ht="12.75">
      <c r="B42" s="330">
        <v>38292</v>
      </c>
      <c r="C42" s="331" t="s">
        <v>259</v>
      </c>
      <c r="D42" s="304">
        <v>97.06</v>
      </c>
      <c r="E42" s="166"/>
      <c r="F42" s="166"/>
      <c r="G42" s="329" t="s">
        <v>246</v>
      </c>
    </row>
    <row r="43" spans="2:7" ht="12.75">
      <c r="B43" s="330">
        <v>38301</v>
      </c>
      <c r="C43" s="331" t="s">
        <v>254</v>
      </c>
      <c r="D43" s="304">
        <v>108.86</v>
      </c>
      <c r="E43" s="166"/>
      <c r="F43" s="166"/>
      <c r="G43" s="329" t="s">
        <v>246</v>
      </c>
    </row>
    <row r="44" spans="2:7" ht="12.75">
      <c r="B44" s="330">
        <v>38304</v>
      </c>
      <c r="C44" s="331" t="s">
        <v>260</v>
      </c>
      <c r="D44" s="304">
        <v>202.06</v>
      </c>
      <c r="E44" s="166"/>
      <c r="F44" s="166"/>
      <c r="G44" s="329" t="s">
        <v>246</v>
      </c>
    </row>
    <row r="45" spans="2:7" ht="12.75">
      <c r="B45" s="332">
        <v>38308</v>
      </c>
      <c r="C45" s="333" t="s">
        <v>261</v>
      </c>
      <c r="D45" s="304">
        <v>349.49</v>
      </c>
      <c r="E45" s="334"/>
      <c r="F45" s="334"/>
      <c r="G45" s="329" t="s">
        <v>246</v>
      </c>
    </row>
    <row r="46" spans="2:7" ht="12.75">
      <c r="B46" s="330">
        <v>38308</v>
      </c>
      <c r="C46" s="331" t="s">
        <v>250</v>
      </c>
      <c r="D46" s="305"/>
      <c r="E46" s="304">
        <v>16.59</v>
      </c>
      <c r="F46" s="166"/>
      <c r="G46" s="329" t="s">
        <v>246</v>
      </c>
    </row>
    <row r="47" spans="2:7" ht="12.75">
      <c r="B47" s="332">
        <v>38309</v>
      </c>
      <c r="C47" s="333" t="s">
        <v>261</v>
      </c>
      <c r="D47" s="304">
        <v>118.57</v>
      </c>
      <c r="E47" s="334"/>
      <c r="F47" s="334"/>
      <c r="G47" s="329" t="s">
        <v>246</v>
      </c>
    </row>
    <row r="48" spans="2:7" ht="12.75">
      <c r="B48" s="332">
        <v>38310</v>
      </c>
      <c r="C48" s="333" t="s">
        <v>261</v>
      </c>
      <c r="D48" s="304">
        <v>199.37</v>
      </c>
      <c r="E48" s="334"/>
      <c r="F48" s="334"/>
      <c r="G48" s="329" t="s">
        <v>246</v>
      </c>
    </row>
    <row r="49" spans="2:7" ht="12.75">
      <c r="B49" s="332">
        <v>38312</v>
      </c>
      <c r="C49" s="333" t="s">
        <v>262</v>
      </c>
      <c r="D49" s="304">
        <v>46.22</v>
      </c>
      <c r="E49" s="334"/>
      <c r="F49" s="334"/>
      <c r="G49" s="329" t="s">
        <v>246</v>
      </c>
    </row>
    <row r="50" spans="2:7" ht="12.75">
      <c r="B50" s="332">
        <v>38313</v>
      </c>
      <c r="C50" s="333" t="s">
        <v>263</v>
      </c>
      <c r="D50" s="304">
        <v>97.89</v>
      </c>
      <c r="E50" s="334"/>
      <c r="F50" s="334"/>
      <c r="G50" s="329" t="s">
        <v>246</v>
      </c>
    </row>
    <row r="51" spans="2:7" ht="12.75">
      <c r="B51" s="332">
        <v>38313</v>
      </c>
      <c r="C51" s="333" t="s">
        <v>263</v>
      </c>
      <c r="D51" s="304">
        <v>32.6</v>
      </c>
      <c r="E51" s="334"/>
      <c r="F51" s="334"/>
      <c r="G51" s="329" t="s">
        <v>246</v>
      </c>
    </row>
    <row r="52" spans="2:7" ht="12.75">
      <c r="B52" s="332">
        <v>38292</v>
      </c>
      <c r="C52" s="333" t="s">
        <v>264</v>
      </c>
      <c r="D52" s="335"/>
      <c r="E52" s="119">
        <v>500</v>
      </c>
      <c r="F52" s="334"/>
      <c r="G52" s="336" t="s">
        <v>265</v>
      </c>
    </row>
    <row r="53" spans="2:7" ht="12.75">
      <c r="B53" s="337">
        <v>38301</v>
      </c>
      <c r="C53" s="338" t="s">
        <v>266</v>
      </c>
      <c r="D53" s="304"/>
      <c r="E53" s="166">
        <v>300</v>
      </c>
      <c r="F53" s="339"/>
      <c r="G53" s="340" t="s">
        <v>246</v>
      </c>
    </row>
    <row r="54" spans="2:7" ht="15.75">
      <c r="B54" s="341"/>
      <c r="C54" s="217" t="s">
        <v>2</v>
      </c>
      <c r="D54" s="342">
        <f>SUM(D22:D53)</f>
        <v>1567.54</v>
      </c>
      <c r="E54" s="342">
        <f>SUM(E22:E53)</f>
        <v>1069.1100000000001</v>
      </c>
      <c r="F54" s="342">
        <f>SUM(F34:F53)</f>
        <v>1192.29</v>
      </c>
      <c r="G54" s="343"/>
    </row>
    <row r="55" spans="2:7" ht="19.5" thickBot="1">
      <c r="B55" s="655" t="s">
        <v>267</v>
      </c>
      <c r="C55" s="656"/>
      <c r="D55" s="344">
        <f>SUM(D54:F54)</f>
        <v>3828.94</v>
      </c>
      <c r="E55" s="345"/>
      <c r="F55" s="345"/>
      <c r="G55" s="346"/>
    </row>
    <row r="56" ht="13.5" thickTop="1"/>
    <row r="58" ht="13.5" thickBot="1"/>
    <row r="59" spans="2:7" s="3" customFormat="1" ht="21.75" thickBot="1" thickTop="1">
      <c r="B59" s="347"/>
      <c r="C59" s="642" t="s">
        <v>268</v>
      </c>
      <c r="D59" s="642"/>
      <c r="E59" s="642"/>
      <c r="F59" s="642"/>
      <c r="G59" s="643"/>
    </row>
    <row r="60" spans="2:7" s="348" customFormat="1" ht="15" customHeight="1">
      <c r="B60" s="349"/>
      <c r="C60" s="350"/>
      <c r="D60" s="351" t="s">
        <v>269</v>
      </c>
      <c r="E60" s="351" t="s">
        <v>270</v>
      </c>
      <c r="F60" s="352" t="s">
        <v>271</v>
      </c>
      <c r="G60" s="353" t="s">
        <v>272</v>
      </c>
    </row>
    <row r="61" spans="2:7" ht="12.75">
      <c r="B61" s="354" t="s">
        <v>273</v>
      </c>
      <c r="C61" s="326"/>
      <c r="D61" s="355">
        <v>7000</v>
      </c>
      <c r="E61" s="355"/>
      <c r="F61" s="355">
        <v>6795</v>
      </c>
      <c r="G61" s="356">
        <f>D61-F61</f>
        <v>205</v>
      </c>
    </row>
    <row r="62" spans="2:7" ht="13.5" customHeight="1">
      <c r="B62" s="357" t="s">
        <v>274</v>
      </c>
      <c r="C62" s="331"/>
      <c r="D62" s="358">
        <v>3000</v>
      </c>
      <c r="E62" s="358"/>
      <c r="F62" s="358">
        <f>SUM(D54+E11+E12)</f>
        <v>3794.22</v>
      </c>
      <c r="G62" s="359">
        <f>D62-F62</f>
        <v>-794.2199999999998</v>
      </c>
    </row>
    <row r="63" spans="2:7" ht="13.5" customHeight="1">
      <c r="B63" s="357"/>
      <c r="C63" s="331"/>
      <c r="D63" s="358"/>
      <c r="E63" s="358"/>
      <c r="F63" s="358"/>
      <c r="G63" s="359"/>
    </row>
    <row r="64" spans="2:7" ht="12.75">
      <c r="B64" s="357" t="s">
        <v>275</v>
      </c>
      <c r="C64" s="331" t="s">
        <v>276</v>
      </c>
      <c r="D64" s="358"/>
      <c r="E64" s="358">
        <v>1412</v>
      </c>
      <c r="F64" s="358">
        <v>500</v>
      </c>
      <c r="G64" s="359">
        <f>E64-F64</f>
        <v>912</v>
      </c>
    </row>
    <row r="65" spans="2:7" ht="12.75">
      <c r="B65" s="357"/>
      <c r="C65" s="331" t="s">
        <v>277</v>
      </c>
      <c r="D65" s="358"/>
      <c r="E65" s="358">
        <v>900</v>
      </c>
      <c r="F65" s="358">
        <f>SUM(F35:F39)</f>
        <v>692.29</v>
      </c>
      <c r="G65" s="359">
        <f>E65-F65</f>
        <v>207.71000000000004</v>
      </c>
    </row>
    <row r="66" spans="2:7" ht="12.75">
      <c r="B66" s="357"/>
      <c r="C66" s="331" t="s">
        <v>278</v>
      </c>
      <c r="D66" s="358"/>
      <c r="E66" s="358">
        <v>200</v>
      </c>
      <c r="F66" s="358"/>
      <c r="G66" s="359">
        <f>E66-F66</f>
        <v>200</v>
      </c>
    </row>
    <row r="67" spans="2:7" ht="12.75">
      <c r="B67" s="357"/>
      <c r="C67" s="331"/>
      <c r="D67" s="358"/>
      <c r="E67" s="358"/>
      <c r="F67" s="358"/>
      <c r="G67" s="359"/>
    </row>
    <row r="68" spans="2:7" ht="12.75">
      <c r="B68" s="357" t="s">
        <v>86</v>
      </c>
      <c r="C68" s="331"/>
      <c r="D68" s="358"/>
      <c r="E68" s="358"/>
      <c r="F68" s="358">
        <f>E54</f>
        <v>1069.1100000000001</v>
      </c>
      <c r="G68" s="359">
        <f>D68-F68</f>
        <v>-1069.1100000000001</v>
      </c>
    </row>
    <row r="69" spans="2:7" ht="12.75">
      <c r="B69" s="357" t="s">
        <v>279</v>
      </c>
      <c r="C69" s="360" t="s">
        <v>280</v>
      </c>
      <c r="D69" s="358"/>
      <c r="E69" s="358"/>
      <c r="F69" s="358">
        <v>500</v>
      </c>
      <c r="G69" s="359">
        <f>D69-F69</f>
        <v>-500</v>
      </c>
    </row>
    <row r="70" spans="2:7" ht="12.75">
      <c r="B70" s="357" t="s">
        <v>281</v>
      </c>
      <c r="C70" s="298" t="s">
        <v>282</v>
      </c>
      <c r="D70" s="358"/>
      <c r="E70" s="361"/>
      <c r="F70" s="361">
        <v>1278</v>
      </c>
      <c r="G70" s="362">
        <f>D70-F70</f>
        <v>-1278</v>
      </c>
    </row>
    <row r="71" spans="2:7" ht="12.75">
      <c r="B71" s="363"/>
      <c r="C71" s="364"/>
      <c r="D71" s="365"/>
      <c r="E71" s="366"/>
      <c r="F71" s="366"/>
      <c r="G71" s="362"/>
    </row>
    <row r="72" spans="2:7" ht="15.75">
      <c r="B72" s="367"/>
      <c r="C72" s="368" t="s">
        <v>283</v>
      </c>
      <c r="D72" s="369">
        <f>SUM(D61:D71)</f>
        <v>10000</v>
      </c>
      <c r="E72" s="370"/>
      <c r="F72" s="369"/>
      <c r="G72" s="371"/>
    </row>
    <row r="73" spans="2:7" ht="15.75">
      <c r="B73" s="367"/>
      <c r="C73" s="368"/>
      <c r="D73" s="369"/>
      <c r="E73" s="369"/>
      <c r="F73" s="369"/>
      <c r="G73" s="371"/>
    </row>
    <row r="74" spans="2:7" ht="15.75">
      <c r="B74" s="367"/>
      <c r="C74" s="368" t="s">
        <v>284</v>
      </c>
      <c r="D74" s="369"/>
      <c r="E74" s="369">
        <f>SUM(E61:E71)</f>
        <v>2512</v>
      </c>
      <c r="F74" s="369"/>
      <c r="G74" s="371"/>
    </row>
    <row r="75" spans="2:7" ht="15.75">
      <c r="B75" s="367"/>
      <c r="C75" s="368"/>
      <c r="D75" s="369"/>
      <c r="E75" s="369"/>
      <c r="F75" s="369"/>
      <c r="G75" s="371"/>
    </row>
    <row r="76" spans="2:7" ht="15.75">
      <c r="B76" s="367"/>
      <c r="C76" s="368" t="s">
        <v>285</v>
      </c>
      <c r="D76" s="369"/>
      <c r="E76" s="369"/>
      <c r="F76" s="369">
        <f>SUM(F68:F71)</f>
        <v>2847.11</v>
      </c>
      <c r="G76" s="371"/>
    </row>
    <row r="77" spans="2:7" ht="12.75">
      <c r="B77" s="367"/>
      <c r="C77" s="372"/>
      <c r="D77" s="373"/>
      <c r="E77" s="373"/>
      <c r="F77" s="373"/>
      <c r="G77" s="371"/>
    </row>
    <row r="78" spans="2:7" ht="15.75">
      <c r="B78" s="367"/>
      <c r="C78" s="368" t="s">
        <v>286</v>
      </c>
      <c r="E78" s="369">
        <f>SUM(+D72+E74)</f>
        <v>12512</v>
      </c>
      <c r="F78" s="373"/>
      <c r="G78" s="371"/>
    </row>
    <row r="79" spans="2:7" ht="15.75">
      <c r="B79" s="657"/>
      <c r="C79" s="658"/>
      <c r="E79" s="369"/>
      <c r="G79" s="371"/>
    </row>
    <row r="80" spans="2:7" ht="15.75">
      <c r="B80" s="137"/>
      <c r="C80" s="368" t="s">
        <v>287</v>
      </c>
      <c r="D80" s="374">
        <f ca="1">NOW()</f>
        <v>40038.71600995371</v>
      </c>
      <c r="F80" s="369">
        <f>SUM(F61:F70)</f>
        <v>14628.619999999999</v>
      </c>
      <c r="G80" s="375">
        <f>SUM(G61:G70)</f>
        <v>-2116.62</v>
      </c>
    </row>
    <row r="81" spans="2:7" ht="15.75">
      <c r="B81" s="137"/>
      <c r="C81" s="368"/>
      <c r="D81" s="374"/>
      <c r="F81" s="369"/>
      <c r="G81" s="375"/>
    </row>
    <row r="82" spans="2:7" ht="15.75">
      <c r="B82" s="376"/>
      <c r="C82" s="377" t="s">
        <v>288</v>
      </c>
      <c r="F82" s="369">
        <f>SUM(F61+F62+F68+F70)</f>
        <v>12936.33</v>
      </c>
      <c r="G82" s="371"/>
    </row>
    <row r="83" spans="2:7" ht="15.75">
      <c r="B83" s="376"/>
      <c r="F83" s="369"/>
      <c r="G83" s="371"/>
    </row>
    <row r="84" spans="2:7" ht="15.75">
      <c r="B84" s="378"/>
      <c r="C84" s="379"/>
      <c r="D84" s="369"/>
      <c r="E84" s="369"/>
      <c r="F84" s="369"/>
      <c r="G84" s="371"/>
    </row>
    <row r="85" spans="2:7" ht="15.75">
      <c r="B85" s="378"/>
      <c r="C85" s="379"/>
      <c r="D85" s="369"/>
      <c r="E85" s="369"/>
      <c r="F85" s="369"/>
      <c r="G85" s="371"/>
    </row>
    <row r="86" spans="2:7" ht="18.75">
      <c r="B86" s="650" t="s">
        <v>289</v>
      </c>
      <c r="C86" s="651"/>
      <c r="D86" s="651"/>
      <c r="E86" s="380">
        <f>SUM(F80+G64+G66)</f>
        <v>15740.619999999999</v>
      </c>
      <c r="F86" s="369"/>
      <c r="G86" s="371"/>
    </row>
    <row r="87" spans="2:7" ht="15.75">
      <c r="B87" s="378"/>
      <c r="C87" s="379"/>
      <c r="D87" s="369"/>
      <c r="E87" s="369"/>
      <c r="F87" s="369"/>
      <c r="G87" s="371"/>
    </row>
    <row r="88" spans="2:7" ht="13.5" thickBot="1">
      <c r="B88" s="381"/>
      <c r="C88" s="382"/>
      <c r="D88" s="383"/>
      <c r="E88" s="383"/>
      <c r="F88" s="383"/>
      <c r="G88" s="384"/>
    </row>
    <row r="89" spans="4:7" ht="13.5" thickTop="1">
      <c r="D89" s="385"/>
      <c r="F89" s="385"/>
      <c r="G89" s="385"/>
    </row>
    <row r="90" spans="4:6" ht="12.75">
      <c r="D90" s="385"/>
      <c r="E90" s="385"/>
      <c r="F90" s="385"/>
    </row>
    <row r="91" spans="4:6" ht="12.75">
      <c r="D91" s="385"/>
      <c r="E91" s="385"/>
      <c r="F91" s="385"/>
    </row>
    <row r="92" spans="4:6" ht="12.75">
      <c r="D92" s="385"/>
      <c r="E92" s="385"/>
      <c r="F92" s="385"/>
    </row>
    <row r="93" spans="4:6" ht="12.75">
      <c r="D93" s="385"/>
      <c r="E93" s="385"/>
      <c r="F93" s="385"/>
    </row>
    <row r="94" spans="4:6" ht="12.75">
      <c r="D94" s="385"/>
      <c r="E94" s="385"/>
      <c r="F94" s="385"/>
    </row>
    <row r="95" spans="4:6" ht="12.75">
      <c r="D95" s="385"/>
      <c r="E95" s="385"/>
      <c r="F95" s="385"/>
    </row>
    <row r="96" spans="4:6" ht="12.75">
      <c r="D96" s="385"/>
      <c r="E96" s="385"/>
      <c r="F96" s="385"/>
    </row>
    <row r="97" spans="4:6" ht="12.75">
      <c r="D97" s="385"/>
      <c r="E97" s="385"/>
      <c r="F97" s="385"/>
    </row>
    <row r="98" spans="4:6" ht="12.75">
      <c r="D98" s="386"/>
      <c r="E98" s="386"/>
      <c r="F98" s="386"/>
    </row>
    <row r="99" spans="4:6" ht="12.75">
      <c r="D99" s="386"/>
      <c r="E99" s="386"/>
      <c r="F99" s="386"/>
    </row>
    <row r="100" spans="4:6" ht="12.75">
      <c r="D100" s="386"/>
      <c r="E100" s="386"/>
      <c r="F100" s="386"/>
    </row>
    <row r="101" ht="12.75">
      <c r="E101" s="20"/>
    </row>
    <row r="102" ht="12.75">
      <c r="E102" s="20"/>
    </row>
  </sheetData>
  <mergeCells count="7">
    <mergeCell ref="C59:G59"/>
    <mergeCell ref="B18:G19"/>
    <mergeCell ref="B86:D86"/>
    <mergeCell ref="C2:F2"/>
    <mergeCell ref="B55:C55"/>
    <mergeCell ref="B79:C79"/>
    <mergeCell ref="D20:F20"/>
  </mergeCells>
  <printOptions/>
  <pageMargins left="0.91" right="0.5" top="0.18" bottom="0.25" header="0.18" footer="0"/>
  <pageSetup horizontalDpi="300" verticalDpi="300" orientation="portrait" r:id="rId1"/>
  <rowBreaks count="1" manualBreakCount="1">
    <brk id="5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F54"/>
  <sheetViews>
    <sheetView workbookViewId="0" topLeftCell="A25">
      <selection activeCell="K22" sqref="K22"/>
    </sheetView>
  </sheetViews>
  <sheetFormatPr defaultColWidth="9.140625" defaultRowHeight="12.75"/>
  <cols>
    <col min="1" max="1" width="3.8515625" style="0" customWidth="1"/>
    <col min="2" max="2" width="14.00390625" style="1" customWidth="1"/>
    <col min="3" max="3" width="54.28125" style="0" customWidth="1"/>
    <col min="4" max="4" width="16.00390625" style="43" customWidth="1"/>
    <col min="5" max="5" width="8.421875" style="1" customWidth="1"/>
    <col min="6" max="6" width="9.140625" style="1" customWidth="1"/>
  </cols>
  <sheetData>
    <row r="2" spans="2:5" ht="12.75">
      <c r="B2" s="314"/>
      <c r="C2" s="315"/>
      <c r="D2" s="430"/>
      <c r="E2" s="314"/>
    </row>
    <row r="3" spans="2:5" ht="13.5" thickBot="1">
      <c r="B3" s="314"/>
      <c r="C3" s="315"/>
      <c r="D3" s="430"/>
      <c r="E3" s="314"/>
    </row>
    <row r="4" spans="2:6" ht="13.5" thickTop="1">
      <c r="B4" s="662" t="s">
        <v>378</v>
      </c>
      <c r="C4" s="663"/>
      <c r="D4" s="663"/>
      <c r="E4" s="663"/>
      <c r="F4" s="664"/>
    </row>
    <row r="5" spans="2:6" ht="7.5" customHeight="1" thickBot="1">
      <c r="B5" s="665"/>
      <c r="C5" s="666"/>
      <c r="D5" s="666"/>
      <c r="E5" s="666"/>
      <c r="F5" s="667"/>
    </row>
    <row r="6" spans="2:6" ht="19.5" thickBot="1">
      <c r="B6" s="431" t="s">
        <v>36</v>
      </c>
      <c r="C6" s="432" t="s">
        <v>379</v>
      </c>
      <c r="D6" s="433" t="s">
        <v>28</v>
      </c>
      <c r="E6" s="434" t="s">
        <v>246</v>
      </c>
      <c r="F6" s="435" t="s">
        <v>380</v>
      </c>
    </row>
    <row r="7" spans="2:6" ht="18.75">
      <c r="B7" s="436">
        <v>39135</v>
      </c>
      <c r="C7" s="437" t="s">
        <v>381</v>
      </c>
      <c r="D7" s="438">
        <v>5000</v>
      </c>
      <c r="E7" s="439">
        <v>39873</v>
      </c>
      <c r="F7" s="440">
        <v>1599</v>
      </c>
    </row>
    <row r="8" spans="2:6" ht="18.75">
      <c r="B8" s="441"/>
      <c r="C8" s="442" t="s">
        <v>382</v>
      </c>
      <c r="D8" s="443">
        <v>16500.98</v>
      </c>
      <c r="E8" s="444"/>
      <c r="F8" s="445"/>
    </row>
    <row r="9" spans="2:6" ht="18.75">
      <c r="B9" s="441"/>
      <c r="C9" s="442" t="s">
        <v>383</v>
      </c>
      <c r="D9" s="443">
        <v>1621.82</v>
      </c>
      <c r="E9" s="444">
        <v>39873</v>
      </c>
      <c r="F9" s="445">
        <v>1602</v>
      </c>
    </row>
    <row r="10" spans="2:6" ht="18.75">
      <c r="B10" s="441"/>
      <c r="C10" s="442" t="s">
        <v>23</v>
      </c>
      <c r="D10" s="443">
        <v>2417.43</v>
      </c>
      <c r="E10" s="444">
        <v>39873</v>
      </c>
      <c r="F10" s="445">
        <v>1603</v>
      </c>
    </row>
    <row r="11" spans="2:6" ht="18.75">
      <c r="B11" s="441">
        <v>38887</v>
      </c>
      <c r="C11" s="442" t="s">
        <v>384</v>
      </c>
      <c r="D11" s="443">
        <v>48.5</v>
      </c>
      <c r="E11" s="444"/>
      <c r="F11" s="445">
        <v>1601</v>
      </c>
    </row>
    <row r="12" spans="2:6" ht="18.75">
      <c r="B12" s="441">
        <v>38985</v>
      </c>
      <c r="C12" s="442" t="s">
        <v>384</v>
      </c>
      <c r="D12" s="443">
        <v>62.25</v>
      </c>
      <c r="E12" s="444"/>
      <c r="F12" s="445">
        <v>1601</v>
      </c>
    </row>
    <row r="13" spans="2:6" ht="18.75">
      <c r="B13" s="441">
        <v>39145</v>
      </c>
      <c r="C13" s="442" t="s">
        <v>384</v>
      </c>
      <c r="D13" s="443">
        <v>43.11</v>
      </c>
      <c r="E13" s="444"/>
      <c r="F13" s="445">
        <v>1601</v>
      </c>
    </row>
    <row r="14" spans="2:6" ht="18.75">
      <c r="B14" s="441">
        <v>39120</v>
      </c>
      <c r="C14" s="442" t="s">
        <v>385</v>
      </c>
      <c r="D14" s="443">
        <v>259.99</v>
      </c>
      <c r="E14" s="444"/>
      <c r="F14" s="445">
        <v>1601</v>
      </c>
    </row>
    <row r="15" spans="2:6" ht="18.75">
      <c r="B15" s="441">
        <v>38776</v>
      </c>
      <c r="C15" s="442" t="s">
        <v>386</v>
      </c>
      <c r="D15" s="443">
        <v>78</v>
      </c>
      <c r="E15" s="444"/>
      <c r="F15" s="445">
        <v>1601</v>
      </c>
    </row>
    <row r="16" spans="2:6" ht="18.75">
      <c r="B16" s="441">
        <v>38960</v>
      </c>
      <c r="C16" s="442" t="s">
        <v>387</v>
      </c>
      <c r="D16" s="443">
        <v>43.09</v>
      </c>
      <c r="E16" s="444"/>
      <c r="F16" s="445">
        <v>1601</v>
      </c>
    </row>
    <row r="17" spans="2:6" ht="18.75">
      <c r="B17" s="441">
        <v>39192</v>
      </c>
      <c r="C17" s="442" t="s">
        <v>388</v>
      </c>
      <c r="D17" s="443">
        <v>37.35</v>
      </c>
      <c r="E17" s="444"/>
      <c r="F17" s="445">
        <v>1601</v>
      </c>
    </row>
    <row r="18" spans="2:6" ht="18.75">
      <c r="B18" s="441">
        <v>39220</v>
      </c>
      <c r="C18" s="442" t="s">
        <v>389</v>
      </c>
      <c r="D18" s="443">
        <v>55.34</v>
      </c>
      <c r="E18" s="444"/>
      <c r="F18" s="445">
        <v>1601</v>
      </c>
    </row>
    <row r="19" spans="2:6" ht="18.75">
      <c r="B19" s="441">
        <v>39220</v>
      </c>
      <c r="C19" s="442" t="s">
        <v>390</v>
      </c>
      <c r="D19" s="443">
        <v>9.08</v>
      </c>
      <c r="E19" s="444"/>
      <c r="F19" s="445">
        <v>1601</v>
      </c>
    </row>
    <row r="20" spans="2:6" ht="18.75">
      <c r="B20" s="441">
        <v>39620</v>
      </c>
      <c r="C20" s="442" t="s">
        <v>391</v>
      </c>
      <c r="D20" s="443">
        <v>53.49</v>
      </c>
      <c r="E20" s="444"/>
      <c r="F20" s="445">
        <v>1601</v>
      </c>
    </row>
    <row r="21" spans="2:6" ht="18.75">
      <c r="B21" s="441"/>
      <c r="C21" s="442" t="s">
        <v>392</v>
      </c>
      <c r="D21" s="443">
        <v>120.7</v>
      </c>
      <c r="E21" s="446">
        <v>39873</v>
      </c>
      <c r="F21" s="445">
        <v>1601</v>
      </c>
    </row>
    <row r="22" spans="2:6" ht="15" customHeight="1" thickBot="1">
      <c r="B22" s="447"/>
      <c r="C22" s="448"/>
      <c r="D22" s="449"/>
      <c r="E22" s="339">
        <f>SUM(D11:D21)</f>
        <v>810.9000000000002</v>
      </c>
      <c r="F22" s="450"/>
    </row>
    <row r="23" spans="2:6" ht="17.25" customHeight="1">
      <c r="B23" s="451" t="s">
        <v>9</v>
      </c>
      <c r="C23" s="452"/>
      <c r="D23" s="453">
        <f>D8</f>
        <v>16500.98</v>
      </c>
      <c r="E23" s="454"/>
      <c r="F23" s="455"/>
    </row>
    <row r="24" spans="2:6" ht="4.5" customHeight="1" thickBot="1">
      <c r="B24" s="456"/>
      <c r="C24" s="457"/>
      <c r="D24" s="458"/>
      <c r="E24" s="459"/>
      <c r="F24" s="460"/>
    </row>
    <row r="25" spans="2:6" ht="9" customHeight="1" thickTop="1">
      <c r="B25" s="461"/>
      <c r="C25" s="462"/>
      <c r="D25" s="463"/>
      <c r="E25" s="461"/>
      <c r="F25" s="461"/>
    </row>
    <row r="26" spans="2:6" ht="9" customHeight="1" thickBot="1">
      <c r="B26" s="464"/>
      <c r="C26" s="465"/>
      <c r="D26" s="466"/>
      <c r="E26" s="464"/>
      <c r="F26" s="464"/>
    </row>
    <row r="27" spans="2:6" ht="13.5" thickTop="1">
      <c r="B27" s="662" t="s">
        <v>393</v>
      </c>
      <c r="C27" s="663"/>
      <c r="D27" s="663"/>
      <c r="E27" s="663"/>
      <c r="F27" s="664"/>
    </row>
    <row r="28" spans="2:6" ht="9" customHeight="1" thickBot="1">
      <c r="B28" s="665"/>
      <c r="C28" s="666"/>
      <c r="D28" s="666"/>
      <c r="E28" s="666"/>
      <c r="F28" s="667"/>
    </row>
    <row r="29" spans="2:6" ht="19.5" thickBot="1">
      <c r="B29" s="431" t="s">
        <v>36</v>
      </c>
      <c r="C29" s="432" t="s">
        <v>379</v>
      </c>
      <c r="D29" s="433" t="s">
        <v>28</v>
      </c>
      <c r="E29" s="434" t="s">
        <v>246</v>
      </c>
      <c r="F29" s="435" t="s">
        <v>380</v>
      </c>
    </row>
    <row r="30" spans="2:6" ht="18.75">
      <c r="B30" s="436"/>
      <c r="C30" s="437" t="s">
        <v>394</v>
      </c>
      <c r="D30" s="438">
        <v>3024.42</v>
      </c>
      <c r="E30" s="467">
        <v>39873</v>
      </c>
      <c r="F30" s="440">
        <v>1600</v>
      </c>
    </row>
    <row r="31" spans="2:6" ht="18.75">
      <c r="B31" s="441"/>
      <c r="C31" s="442" t="s">
        <v>23</v>
      </c>
      <c r="D31" s="443">
        <v>235.99</v>
      </c>
      <c r="E31" s="467">
        <v>39873</v>
      </c>
      <c r="F31" s="445">
        <v>1604</v>
      </c>
    </row>
    <row r="32" spans="2:6" ht="18.75">
      <c r="B32" s="441">
        <v>39798</v>
      </c>
      <c r="C32" s="442" t="s">
        <v>395</v>
      </c>
      <c r="D32" s="443">
        <v>22.41</v>
      </c>
      <c r="E32" s="468"/>
      <c r="F32" s="445"/>
    </row>
    <row r="33" spans="2:6" ht="18.75">
      <c r="B33" s="441">
        <v>39820</v>
      </c>
      <c r="C33" s="442" t="s">
        <v>396</v>
      </c>
      <c r="D33" s="443">
        <v>22.18</v>
      </c>
      <c r="E33" s="468"/>
      <c r="F33" s="445"/>
    </row>
    <row r="34" spans="2:6" ht="18.75">
      <c r="B34" s="441">
        <v>39831</v>
      </c>
      <c r="C34" s="442" t="s">
        <v>397</v>
      </c>
      <c r="D34" s="443">
        <v>36.31</v>
      </c>
      <c r="E34" s="468"/>
      <c r="F34" s="445"/>
    </row>
    <row r="35" spans="2:6" ht="18.75">
      <c r="B35" s="441">
        <v>39837</v>
      </c>
      <c r="C35" s="442" t="s">
        <v>398</v>
      </c>
      <c r="D35" s="443">
        <v>24.2</v>
      </c>
      <c r="E35" s="468"/>
      <c r="F35" s="445"/>
    </row>
    <row r="36" spans="2:6" ht="18.75">
      <c r="B36" s="441">
        <v>39843</v>
      </c>
      <c r="C36" s="442" t="s">
        <v>399</v>
      </c>
      <c r="D36" s="443">
        <v>49.15</v>
      </c>
      <c r="E36" s="468"/>
      <c r="F36" s="445"/>
    </row>
    <row r="37" spans="2:6" ht="10.5" customHeight="1" thickBot="1">
      <c r="B37" s="447"/>
      <c r="C37" s="448"/>
      <c r="D37" s="449"/>
      <c r="E37" s="469"/>
      <c r="F37" s="450"/>
    </row>
    <row r="38" spans="2:6" ht="15.75" customHeight="1">
      <c r="B38" s="451" t="s">
        <v>9</v>
      </c>
      <c r="C38" s="452"/>
      <c r="D38" s="453">
        <f>SUM(D32:D37)</f>
        <v>154.25</v>
      </c>
      <c r="E38" s="454"/>
      <c r="F38" s="455"/>
    </row>
    <row r="39" spans="2:6" ht="4.5" customHeight="1" thickBot="1">
      <c r="B39" s="456"/>
      <c r="C39" s="457"/>
      <c r="D39" s="458"/>
      <c r="E39" s="459"/>
      <c r="F39" s="460"/>
    </row>
    <row r="40" spans="2:6" ht="11.25" customHeight="1" thickBot="1" thickTop="1">
      <c r="B40" s="464"/>
      <c r="C40" s="465"/>
      <c r="D40" s="466"/>
      <c r="E40" s="464"/>
      <c r="F40" s="464"/>
    </row>
    <row r="41" spans="2:6" ht="13.5" thickTop="1">
      <c r="B41" s="662" t="s">
        <v>400</v>
      </c>
      <c r="C41" s="663"/>
      <c r="D41" s="663"/>
      <c r="E41" s="663"/>
      <c r="F41" s="664"/>
    </row>
    <row r="42" spans="2:6" ht="9" customHeight="1" thickBot="1">
      <c r="B42" s="665"/>
      <c r="C42" s="666"/>
      <c r="D42" s="666"/>
      <c r="E42" s="666"/>
      <c r="F42" s="667"/>
    </row>
    <row r="43" spans="2:6" ht="19.5" thickBot="1">
      <c r="B43" s="431" t="s">
        <v>36</v>
      </c>
      <c r="C43" s="432" t="s">
        <v>379</v>
      </c>
      <c r="D43" s="433" t="s">
        <v>28</v>
      </c>
      <c r="E43" s="470" t="s">
        <v>246</v>
      </c>
      <c r="F43" s="471" t="s">
        <v>380</v>
      </c>
    </row>
    <row r="44" spans="2:6" ht="18.75">
      <c r="B44" s="436">
        <v>39639</v>
      </c>
      <c r="C44" s="437" t="s">
        <v>401</v>
      </c>
      <c r="D44" s="438">
        <v>6385</v>
      </c>
      <c r="E44" s="467">
        <v>39860</v>
      </c>
      <c r="F44" s="440">
        <v>1596</v>
      </c>
    </row>
    <row r="45" spans="2:6" ht="18.75">
      <c r="B45" s="441">
        <v>39768</v>
      </c>
      <c r="C45" s="442" t="s">
        <v>402</v>
      </c>
      <c r="D45" s="443">
        <v>1935.26</v>
      </c>
      <c r="E45" s="467">
        <v>39860</v>
      </c>
      <c r="F45" s="445">
        <v>1597</v>
      </c>
    </row>
    <row r="46" spans="2:6" ht="18.75">
      <c r="B46" s="441">
        <v>39678</v>
      </c>
      <c r="C46" s="442" t="s">
        <v>46</v>
      </c>
      <c r="D46" s="443">
        <v>1582</v>
      </c>
      <c r="E46" s="467">
        <v>39860</v>
      </c>
      <c r="F46" s="445">
        <v>1598</v>
      </c>
    </row>
    <row r="47" spans="2:6" ht="18.75">
      <c r="B47" s="441"/>
      <c r="C47" s="442" t="s">
        <v>403</v>
      </c>
      <c r="D47" s="443">
        <v>1748.28</v>
      </c>
      <c r="E47" s="467">
        <v>39873</v>
      </c>
      <c r="F47" s="445">
        <v>1605</v>
      </c>
    </row>
    <row r="48" spans="2:6" ht="18.75">
      <c r="B48" s="441"/>
      <c r="C48" s="442" t="s">
        <v>404</v>
      </c>
      <c r="D48" s="443">
        <v>594</v>
      </c>
      <c r="E48" s="444"/>
      <c r="F48" s="445"/>
    </row>
    <row r="49" spans="2:6" s="348" customFormat="1" ht="19.5" customHeight="1">
      <c r="B49" s="472">
        <v>39685</v>
      </c>
      <c r="C49" s="473" t="s">
        <v>405</v>
      </c>
      <c r="D49" s="474">
        <v>312</v>
      </c>
      <c r="E49" s="467">
        <v>39860</v>
      </c>
      <c r="F49" s="475">
        <v>1595</v>
      </c>
    </row>
    <row r="50" spans="2:6" ht="12" customHeight="1" thickBot="1">
      <c r="B50" s="447"/>
      <c r="C50" s="448"/>
      <c r="D50" s="449"/>
      <c r="E50" s="476"/>
      <c r="F50" s="450"/>
    </row>
    <row r="51" spans="2:6" ht="17.25" customHeight="1">
      <c r="B51" s="451" t="s">
        <v>9</v>
      </c>
      <c r="C51" s="452"/>
      <c r="D51" s="453">
        <f>D48</f>
        <v>594</v>
      </c>
      <c r="E51" s="454"/>
      <c r="F51" s="455"/>
    </row>
    <row r="52" spans="2:6" ht="3" customHeight="1" thickBot="1">
      <c r="B52" s="456"/>
      <c r="C52" s="457"/>
      <c r="D52" s="458"/>
      <c r="E52" s="459"/>
      <c r="F52" s="460"/>
    </row>
    <row r="53" spans="2:6" ht="19.5" thickTop="1">
      <c r="B53" s="464"/>
      <c r="C53" s="477" t="s">
        <v>406</v>
      </c>
      <c r="D53" s="478">
        <f>D23+D38+D51</f>
        <v>17249.23</v>
      </c>
      <c r="E53" s="479">
        <v>39873</v>
      </c>
      <c r="F53" s="464"/>
    </row>
    <row r="54" spans="2:6" ht="18.75">
      <c r="B54" s="464"/>
      <c r="C54" s="465"/>
      <c r="D54" s="466"/>
      <c r="E54" s="464"/>
      <c r="F54" s="464"/>
    </row>
  </sheetData>
  <mergeCells count="3">
    <mergeCell ref="B41:F42"/>
    <mergeCell ref="B4:F5"/>
    <mergeCell ref="B27:F28"/>
  </mergeCells>
  <printOptions/>
  <pageMargins left="0.2" right="0.39" top="0.14" bottom="0.16" header="0.09" footer="0.16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144"/>
  <sheetViews>
    <sheetView tabSelected="1" workbookViewId="0" topLeftCell="A1">
      <selection activeCell="D147" sqref="D147"/>
    </sheetView>
  </sheetViews>
  <sheetFormatPr defaultColWidth="9.140625" defaultRowHeight="12.75"/>
  <cols>
    <col min="2" max="2" width="32.8515625" style="0" customWidth="1"/>
    <col min="3" max="3" width="11.421875" style="0" customWidth="1"/>
    <col min="4" max="4" width="32.8515625" style="0" customWidth="1"/>
    <col min="5" max="5" width="16.28125" style="0" customWidth="1"/>
    <col min="6" max="6" width="11.140625" style="0" customWidth="1"/>
    <col min="9" max="9" width="14.140625" style="0" customWidth="1"/>
  </cols>
  <sheetData>
    <row r="1" ht="13.5" thickBot="1"/>
    <row r="2" spans="2:9" ht="21" thickTop="1">
      <c r="B2" s="627" t="s">
        <v>34</v>
      </c>
      <c r="C2" s="628"/>
      <c r="D2" s="628"/>
      <c r="E2" s="628"/>
      <c r="F2" s="498"/>
      <c r="G2" s="499" t="s">
        <v>445</v>
      </c>
      <c r="H2" s="499"/>
      <c r="I2" s="500"/>
    </row>
    <row r="3" spans="2:9" ht="16.5" thickBot="1">
      <c r="B3" s="56" t="s">
        <v>35</v>
      </c>
      <c r="C3" s="57" t="s">
        <v>36</v>
      </c>
      <c r="D3" s="58"/>
      <c r="E3" s="501" t="s">
        <v>37</v>
      </c>
      <c r="F3" s="624" t="s">
        <v>577</v>
      </c>
      <c r="G3" s="502" t="s">
        <v>446</v>
      </c>
      <c r="H3" s="502" t="s">
        <v>36</v>
      </c>
      <c r="I3" s="503" t="s">
        <v>447</v>
      </c>
    </row>
    <row r="4" spans="2:9" ht="15.75">
      <c r="B4" s="60" t="s">
        <v>25</v>
      </c>
      <c r="C4" s="504"/>
      <c r="D4" s="62" t="s">
        <v>38</v>
      </c>
      <c r="E4" s="505">
        <v>3000</v>
      </c>
      <c r="F4" s="505"/>
      <c r="G4" s="62" t="s">
        <v>448</v>
      </c>
      <c r="H4" s="506">
        <v>39610</v>
      </c>
      <c r="I4" s="507"/>
    </row>
    <row r="5" spans="2:9" ht="12.75">
      <c r="B5" s="64"/>
      <c r="C5" s="65"/>
      <c r="D5" s="66" t="s">
        <v>39</v>
      </c>
      <c r="E5" s="508">
        <v>3308</v>
      </c>
      <c r="F5" s="508"/>
      <c r="G5" s="101" t="s">
        <v>449</v>
      </c>
      <c r="H5" s="509">
        <v>39640</v>
      </c>
      <c r="I5" s="510"/>
    </row>
    <row r="6" spans="2:9" ht="12.75">
      <c r="B6" s="68"/>
      <c r="C6" s="65"/>
      <c r="D6" s="66" t="s">
        <v>450</v>
      </c>
      <c r="E6" s="511">
        <v>2562.38</v>
      </c>
      <c r="F6" s="511"/>
      <c r="G6" s="119" t="s">
        <v>451</v>
      </c>
      <c r="H6" s="514">
        <v>39694</v>
      </c>
      <c r="I6" s="515"/>
    </row>
    <row r="7" spans="2:9" ht="12.75">
      <c r="B7" s="68"/>
      <c r="C7" s="65"/>
      <c r="D7" s="70" t="s">
        <v>1</v>
      </c>
      <c r="E7" s="508">
        <v>3151.53</v>
      </c>
      <c r="F7" s="508"/>
      <c r="G7" s="101" t="s">
        <v>452</v>
      </c>
      <c r="H7" s="509">
        <v>39708</v>
      </c>
      <c r="I7" s="510"/>
    </row>
    <row r="8" spans="2:9" ht="12.75">
      <c r="B8" s="74"/>
      <c r="C8" s="75"/>
      <c r="D8" s="76" t="s">
        <v>41</v>
      </c>
      <c r="E8" s="511">
        <v>3433.53</v>
      </c>
      <c r="F8" s="511"/>
      <c r="G8" s="119" t="s">
        <v>453</v>
      </c>
      <c r="H8" s="514">
        <v>39755</v>
      </c>
      <c r="I8" s="515"/>
    </row>
    <row r="9" spans="2:9" ht="12.75">
      <c r="B9" s="74"/>
      <c r="C9" s="75"/>
      <c r="D9" s="76" t="s">
        <v>42</v>
      </c>
      <c r="E9" s="511">
        <v>1748.28</v>
      </c>
      <c r="F9" s="511"/>
      <c r="G9" s="119" t="s">
        <v>454</v>
      </c>
      <c r="H9" s="514">
        <v>39873</v>
      </c>
      <c r="I9" s="515"/>
    </row>
    <row r="10" spans="2:9" ht="12.75">
      <c r="B10" s="77"/>
      <c r="C10" s="78"/>
      <c r="D10" s="79"/>
      <c r="E10" s="516"/>
      <c r="F10" s="516"/>
      <c r="G10" s="79"/>
      <c r="H10" s="517"/>
      <c r="I10" s="518">
        <f>SUM(E4:E9)</f>
        <v>17203.72</v>
      </c>
    </row>
    <row r="11" spans="2:9" ht="15.75">
      <c r="B11" s="80" t="s">
        <v>43</v>
      </c>
      <c r="C11" s="81">
        <v>39639</v>
      </c>
      <c r="D11" s="82" t="s">
        <v>44</v>
      </c>
      <c r="E11" s="519">
        <v>6385</v>
      </c>
      <c r="F11" s="519"/>
      <c r="G11" s="92" t="s">
        <v>455</v>
      </c>
      <c r="H11" s="520">
        <v>39860</v>
      </c>
      <c r="I11" s="521"/>
    </row>
    <row r="12" spans="2:9" ht="12.75">
      <c r="B12" s="522"/>
      <c r="C12" s="94"/>
      <c r="D12" s="79"/>
      <c r="E12" s="516"/>
      <c r="F12" s="516"/>
      <c r="G12" s="79"/>
      <c r="H12" s="523"/>
      <c r="I12" s="524">
        <f>E11</f>
        <v>6385</v>
      </c>
    </row>
    <row r="13" spans="2:9" ht="15.75">
      <c r="B13" s="80" t="s">
        <v>20</v>
      </c>
      <c r="C13" s="81">
        <v>39768</v>
      </c>
      <c r="D13" s="88" t="s">
        <v>45</v>
      </c>
      <c r="E13" s="519">
        <v>1935.26</v>
      </c>
      <c r="F13" s="519"/>
      <c r="G13" s="92" t="s">
        <v>456</v>
      </c>
      <c r="H13" s="520">
        <v>39860</v>
      </c>
      <c r="I13" s="525"/>
    </row>
    <row r="14" spans="2:9" ht="15.75">
      <c r="B14" s="526"/>
      <c r="C14" s="131">
        <v>39936</v>
      </c>
      <c r="D14" s="119" t="s">
        <v>457</v>
      </c>
      <c r="E14" s="527">
        <v>216.44</v>
      </c>
      <c r="F14" s="527"/>
      <c r="G14" s="104" t="s">
        <v>458</v>
      </c>
      <c r="H14" s="528"/>
      <c r="I14" s="529"/>
    </row>
    <row r="15" spans="2:9" ht="12.75">
      <c r="B15" s="522"/>
      <c r="C15" s="94"/>
      <c r="D15" s="79"/>
      <c r="E15" s="516"/>
      <c r="F15" s="516"/>
      <c r="G15" s="79"/>
      <c r="H15" s="523"/>
      <c r="I15" s="524">
        <f>SUM(E13:E14)</f>
        <v>2151.7</v>
      </c>
    </row>
    <row r="16" spans="2:9" ht="15.75">
      <c r="B16" s="80" t="s">
        <v>46</v>
      </c>
      <c r="C16" s="91">
        <v>39678</v>
      </c>
      <c r="D16" s="92" t="s">
        <v>47</v>
      </c>
      <c r="E16" s="519">
        <v>1582</v>
      </c>
      <c r="F16" s="519"/>
      <c r="G16" s="92" t="s">
        <v>459</v>
      </c>
      <c r="H16" s="520">
        <v>39860</v>
      </c>
      <c r="I16" s="525"/>
    </row>
    <row r="17" spans="2:9" ht="12.75">
      <c r="B17" s="522"/>
      <c r="C17" s="94"/>
      <c r="D17" s="79"/>
      <c r="E17" s="516"/>
      <c r="F17" s="516"/>
      <c r="G17" s="79"/>
      <c r="H17" s="523"/>
      <c r="I17" s="524">
        <f>E16</f>
        <v>1582</v>
      </c>
    </row>
    <row r="18" spans="2:9" ht="15.75">
      <c r="B18" s="93" t="s">
        <v>48</v>
      </c>
      <c r="C18" s="94"/>
      <c r="D18" s="79"/>
      <c r="E18" s="516"/>
      <c r="F18" s="516"/>
      <c r="G18" s="79"/>
      <c r="H18" s="530"/>
      <c r="I18" s="531"/>
    </row>
    <row r="19" spans="2:9" ht="12.75">
      <c r="B19" s="532" t="s">
        <v>49</v>
      </c>
      <c r="C19" s="96">
        <v>39688</v>
      </c>
      <c r="D19" s="97"/>
      <c r="E19" s="533">
        <v>61.23</v>
      </c>
      <c r="F19" s="533"/>
      <c r="G19" s="97" t="s">
        <v>460</v>
      </c>
      <c r="H19" s="520">
        <v>39873</v>
      </c>
      <c r="I19" s="534" t="s">
        <v>461</v>
      </c>
    </row>
    <row r="20" spans="2:9" ht="12.75">
      <c r="B20" s="535" t="s">
        <v>26</v>
      </c>
      <c r="C20" s="100">
        <v>39688</v>
      </c>
      <c r="D20" s="101" t="s">
        <v>462</v>
      </c>
      <c r="E20" s="536">
        <v>69.56</v>
      </c>
      <c r="F20" s="536"/>
      <c r="G20" s="101" t="s">
        <v>460</v>
      </c>
      <c r="H20" s="509">
        <v>39873</v>
      </c>
      <c r="I20" s="510" t="s">
        <v>461</v>
      </c>
    </row>
    <row r="21" spans="2:9" ht="12.75">
      <c r="B21" s="535" t="s">
        <v>50</v>
      </c>
      <c r="C21" s="100">
        <v>39694</v>
      </c>
      <c r="D21" s="101"/>
      <c r="E21" s="536">
        <v>35.16</v>
      </c>
      <c r="F21" s="536"/>
      <c r="G21" s="101" t="s">
        <v>460</v>
      </c>
      <c r="H21" s="506">
        <v>39873</v>
      </c>
      <c r="I21" s="510" t="s">
        <v>461</v>
      </c>
    </row>
    <row r="22" spans="2:9" ht="12.75">
      <c r="B22" s="535" t="s">
        <v>51</v>
      </c>
      <c r="C22" s="100">
        <v>39742</v>
      </c>
      <c r="D22" s="101" t="s">
        <v>52</v>
      </c>
      <c r="E22" s="536">
        <v>4000</v>
      </c>
      <c r="F22" s="536"/>
      <c r="G22" s="101" t="s">
        <v>463</v>
      </c>
      <c r="H22" s="509">
        <v>39709</v>
      </c>
      <c r="I22" s="510"/>
    </row>
    <row r="23" spans="2:9" ht="12.75">
      <c r="B23" s="537" t="s">
        <v>53</v>
      </c>
      <c r="C23" s="103">
        <v>39742</v>
      </c>
      <c r="D23" s="104" t="s">
        <v>54</v>
      </c>
      <c r="E23" s="538">
        <v>460</v>
      </c>
      <c r="F23" s="538"/>
      <c r="G23" s="104" t="s">
        <v>464</v>
      </c>
      <c r="H23" s="539">
        <v>39709</v>
      </c>
      <c r="I23" s="540"/>
    </row>
    <row r="24" spans="2:9" ht="12.75">
      <c r="B24" s="106"/>
      <c r="C24" s="107"/>
      <c r="D24" s="108"/>
      <c r="E24" s="541"/>
      <c r="F24" s="541"/>
      <c r="G24" s="108"/>
      <c r="H24" s="542"/>
      <c r="I24" s="125">
        <f>SUM(E18:E23)</f>
        <v>4625.95</v>
      </c>
    </row>
    <row r="25" spans="2:9" ht="15.75">
      <c r="B25" s="110" t="s">
        <v>55</v>
      </c>
      <c r="C25" s="111"/>
      <c r="D25" s="112"/>
      <c r="E25" s="543"/>
      <c r="F25" s="543"/>
      <c r="G25" s="112"/>
      <c r="H25" s="544"/>
      <c r="I25" s="545"/>
    </row>
    <row r="26" spans="2:9" ht="12.75">
      <c r="B26" s="546" t="s">
        <v>56</v>
      </c>
      <c r="C26" s="96">
        <v>39542</v>
      </c>
      <c r="D26" s="97" t="s">
        <v>57</v>
      </c>
      <c r="E26" s="533">
        <v>98.4</v>
      </c>
      <c r="F26" s="533"/>
      <c r="G26" s="97" t="s">
        <v>460</v>
      </c>
      <c r="H26" s="547">
        <v>39873</v>
      </c>
      <c r="I26" s="534" t="s">
        <v>461</v>
      </c>
    </row>
    <row r="27" spans="2:9" ht="12.75">
      <c r="B27" s="548" t="s">
        <v>58</v>
      </c>
      <c r="C27" s="100">
        <v>39613</v>
      </c>
      <c r="D27" s="101" t="s">
        <v>59</v>
      </c>
      <c r="E27" s="536">
        <v>1137.3</v>
      </c>
      <c r="F27" s="536"/>
      <c r="G27" s="101" t="s">
        <v>460</v>
      </c>
      <c r="H27" s="509">
        <v>39873</v>
      </c>
      <c r="I27" s="510" t="s">
        <v>461</v>
      </c>
    </row>
    <row r="28" spans="2:9" ht="12.75">
      <c r="B28" s="549" t="s">
        <v>60</v>
      </c>
      <c r="C28" s="103">
        <v>39796</v>
      </c>
      <c r="D28" s="104" t="s">
        <v>61</v>
      </c>
      <c r="E28" s="538">
        <v>157.28</v>
      </c>
      <c r="F28" s="538"/>
      <c r="G28" s="104" t="s">
        <v>460</v>
      </c>
      <c r="H28" s="539">
        <v>39873</v>
      </c>
      <c r="I28" s="550" t="s">
        <v>461</v>
      </c>
    </row>
    <row r="29" spans="2:9" ht="12.75">
      <c r="B29" s="114"/>
      <c r="C29" s="107"/>
      <c r="D29" s="108"/>
      <c r="E29" s="541"/>
      <c r="F29" s="541"/>
      <c r="G29" s="108"/>
      <c r="H29" s="542"/>
      <c r="I29" s="125">
        <f>SUM(E26:E28)</f>
        <v>1392.98</v>
      </c>
    </row>
    <row r="30" spans="2:9" ht="15.75">
      <c r="B30" s="110" t="s">
        <v>62</v>
      </c>
      <c r="C30" s="111"/>
      <c r="D30" s="112"/>
      <c r="E30" s="543"/>
      <c r="F30" s="543"/>
      <c r="G30" s="112"/>
      <c r="H30" s="544"/>
      <c r="I30" s="551"/>
    </row>
    <row r="31" spans="2:9" ht="12.75">
      <c r="B31" s="546" t="s">
        <v>63</v>
      </c>
      <c r="C31" s="96">
        <v>39673</v>
      </c>
      <c r="D31" s="97" t="s">
        <v>64</v>
      </c>
      <c r="E31" s="533">
        <v>150.6</v>
      </c>
      <c r="F31" s="533"/>
      <c r="G31" s="97" t="s">
        <v>460</v>
      </c>
      <c r="H31" s="547">
        <v>39873</v>
      </c>
      <c r="I31" s="534" t="s">
        <v>461</v>
      </c>
    </row>
    <row r="32" spans="2:9" ht="12.75">
      <c r="B32" s="548" t="s">
        <v>65</v>
      </c>
      <c r="C32" s="100">
        <v>39674</v>
      </c>
      <c r="D32" s="101" t="s">
        <v>66</v>
      </c>
      <c r="E32" s="536">
        <v>80.59</v>
      </c>
      <c r="F32" s="536"/>
      <c r="G32" s="101" t="s">
        <v>460</v>
      </c>
      <c r="H32" s="509">
        <v>39873</v>
      </c>
      <c r="I32" s="510" t="s">
        <v>461</v>
      </c>
    </row>
    <row r="33" spans="2:9" ht="12.75">
      <c r="B33" s="548" t="s">
        <v>67</v>
      </c>
      <c r="C33" s="100">
        <v>39676</v>
      </c>
      <c r="D33" s="101" t="s">
        <v>68</v>
      </c>
      <c r="E33" s="536">
        <v>103.51</v>
      </c>
      <c r="F33" s="536"/>
      <c r="G33" s="101" t="s">
        <v>460</v>
      </c>
      <c r="H33" s="509">
        <v>39873</v>
      </c>
      <c r="I33" s="510" t="s">
        <v>461</v>
      </c>
    </row>
    <row r="34" spans="2:9" ht="12.75">
      <c r="B34" s="549" t="s">
        <v>69</v>
      </c>
      <c r="C34" s="103">
        <v>39678</v>
      </c>
      <c r="D34" s="104" t="s">
        <v>68</v>
      </c>
      <c r="E34" s="538">
        <v>23.22</v>
      </c>
      <c r="F34" s="538"/>
      <c r="G34" s="104" t="s">
        <v>460</v>
      </c>
      <c r="H34" s="539">
        <v>39873</v>
      </c>
      <c r="I34" s="550" t="s">
        <v>461</v>
      </c>
    </row>
    <row r="35" spans="2:9" ht="12.75">
      <c r="B35" s="114"/>
      <c r="C35" s="107"/>
      <c r="D35" s="108"/>
      <c r="E35" s="541"/>
      <c r="F35" s="541"/>
      <c r="G35" s="108"/>
      <c r="H35" s="542"/>
      <c r="I35" s="125">
        <f>SUM(E31:E34)</f>
        <v>357.91999999999996</v>
      </c>
    </row>
    <row r="36" spans="2:9" ht="15.75">
      <c r="B36" s="110" t="s">
        <v>70</v>
      </c>
      <c r="C36" s="111"/>
      <c r="D36" s="112"/>
      <c r="E36" s="543"/>
      <c r="F36" s="543"/>
      <c r="G36" s="112"/>
      <c r="H36" s="544"/>
      <c r="I36" s="551"/>
    </row>
    <row r="37" spans="2:9" ht="12.75">
      <c r="B37" s="532" t="s">
        <v>71</v>
      </c>
      <c r="C37" s="115">
        <v>39685</v>
      </c>
      <c r="D37" s="97" t="s">
        <v>72</v>
      </c>
      <c r="E37" s="533">
        <v>31.74</v>
      </c>
      <c r="F37" s="533"/>
      <c r="G37" s="97" t="s">
        <v>465</v>
      </c>
      <c r="H37" s="547">
        <v>39873</v>
      </c>
      <c r="I37" s="534" t="s">
        <v>466</v>
      </c>
    </row>
    <row r="38" spans="2:9" ht="12.75">
      <c r="B38" s="535" t="s">
        <v>73</v>
      </c>
      <c r="C38" s="116">
        <v>39788</v>
      </c>
      <c r="D38" s="101" t="s">
        <v>72</v>
      </c>
      <c r="E38" s="536">
        <v>50.16</v>
      </c>
      <c r="F38" s="536"/>
      <c r="G38" s="101" t="s">
        <v>465</v>
      </c>
      <c r="H38" s="509">
        <v>39873</v>
      </c>
      <c r="I38" s="510" t="s">
        <v>466</v>
      </c>
    </row>
    <row r="39" spans="2:9" ht="12.75">
      <c r="B39" s="535" t="s">
        <v>74</v>
      </c>
      <c r="C39" s="116">
        <v>39794</v>
      </c>
      <c r="D39" s="101" t="s">
        <v>72</v>
      </c>
      <c r="E39" s="536">
        <v>50.16</v>
      </c>
      <c r="F39" s="536"/>
      <c r="G39" s="101" t="s">
        <v>465</v>
      </c>
      <c r="H39" s="509">
        <v>39873</v>
      </c>
      <c r="I39" s="510" t="s">
        <v>466</v>
      </c>
    </row>
    <row r="40" spans="2:9" ht="12.75">
      <c r="B40" s="535" t="s">
        <v>74</v>
      </c>
      <c r="C40" s="116">
        <v>39794</v>
      </c>
      <c r="D40" s="101" t="s">
        <v>72</v>
      </c>
      <c r="E40" s="536">
        <v>50.16</v>
      </c>
      <c r="F40" s="536"/>
      <c r="G40" s="101" t="s">
        <v>465</v>
      </c>
      <c r="H40" s="509">
        <v>39873</v>
      </c>
      <c r="I40" s="510" t="s">
        <v>466</v>
      </c>
    </row>
    <row r="41" spans="2:9" ht="12.75">
      <c r="B41" s="552" t="s">
        <v>75</v>
      </c>
      <c r="C41" s="118">
        <v>39795</v>
      </c>
      <c r="D41" s="119" t="s">
        <v>72</v>
      </c>
      <c r="E41" s="527">
        <v>87.89</v>
      </c>
      <c r="F41" s="527"/>
      <c r="G41" s="119" t="s">
        <v>465</v>
      </c>
      <c r="H41" s="514">
        <v>39873</v>
      </c>
      <c r="I41" s="515" t="s">
        <v>466</v>
      </c>
    </row>
    <row r="42" spans="2:9" ht="12.75">
      <c r="B42" s="553" t="s">
        <v>467</v>
      </c>
      <c r="C42" s="128">
        <v>39798</v>
      </c>
      <c r="D42" s="554" t="s">
        <v>468</v>
      </c>
      <c r="E42" s="555">
        <v>22.41</v>
      </c>
      <c r="F42" s="555"/>
      <c r="G42" s="556" t="s">
        <v>465</v>
      </c>
      <c r="H42" s="557"/>
      <c r="I42" s="558"/>
    </row>
    <row r="43" spans="2:9" ht="12.75">
      <c r="B43" s="535" t="s">
        <v>469</v>
      </c>
      <c r="C43" s="116">
        <v>39820</v>
      </c>
      <c r="D43" s="166" t="s">
        <v>470</v>
      </c>
      <c r="E43" s="536">
        <v>22.18</v>
      </c>
      <c r="F43" s="536"/>
      <c r="G43" s="559" t="s">
        <v>465</v>
      </c>
      <c r="H43" s="560"/>
      <c r="I43" s="561"/>
    </row>
    <row r="44" spans="2:9" ht="12.75">
      <c r="B44" s="535" t="s">
        <v>471</v>
      </c>
      <c r="C44" s="116">
        <v>39831</v>
      </c>
      <c r="D44" s="166" t="s">
        <v>470</v>
      </c>
      <c r="E44" s="536">
        <v>36.31</v>
      </c>
      <c r="F44" s="536"/>
      <c r="G44" s="559" t="s">
        <v>465</v>
      </c>
      <c r="H44" s="560"/>
      <c r="I44" s="561"/>
    </row>
    <row r="45" spans="2:9" ht="12.75">
      <c r="B45" s="535" t="s">
        <v>410</v>
      </c>
      <c r="C45" s="116">
        <v>39837</v>
      </c>
      <c r="D45" s="166" t="s">
        <v>470</v>
      </c>
      <c r="E45" s="536">
        <v>24.2</v>
      </c>
      <c r="F45" s="536"/>
      <c r="G45" s="559" t="s">
        <v>465</v>
      </c>
      <c r="H45" s="560"/>
      <c r="I45" s="561"/>
    </row>
    <row r="46" spans="2:9" ht="12.75">
      <c r="B46" s="535" t="s">
        <v>472</v>
      </c>
      <c r="C46" s="116">
        <v>39843</v>
      </c>
      <c r="D46" s="166" t="s">
        <v>470</v>
      </c>
      <c r="E46" s="536">
        <v>49.15</v>
      </c>
      <c r="F46" s="536"/>
      <c r="G46" s="559" t="s">
        <v>465</v>
      </c>
      <c r="H46" s="560"/>
      <c r="I46" s="561"/>
    </row>
    <row r="47" spans="2:9" ht="12.75">
      <c r="B47" s="535" t="s">
        <v>473</v>
      </c>
      <c r="C47" s="116">
        <v>39850</v>
      </c>
      <c r="D47" s="166" t="s">
        <v>470</v>
      </c>
      <c r="E47" s="536">
        <v>29.91</v>
      </c>
      <c r="F47" s="536"/>
      <c r="G47" s="559" t="s">
        <v>465</v>
      </c>
      <c r="H47" s="560"/>
      <c r="I47" s="561"/>
    </row>
    <row r="48" spans="2:9" ht="12.75">
      <c r="B48" s="535" t="s">
        <v>128</v>
      </c>
      <c r="C48" s="100">
        <v>39852</v>
      </c>
      <c r="D48" s="101" t="s">
        <v>77</v>
      </c>
      <c r="E48" s="536">
        <v>5.03</v>
      </c>
      <c r="F48" s="536"/>
      <c r="G48" s="562" t="s">
        <v>465</v>
      </c>
      <c r="H48" s="560"/>
      <c r="I48" s="561"/>
    </row>
    <row r="49" spans="2:9" ht="12.75">
      <c r="B49" s="535" t="s">
        <v>78</v>
      </c>
      <c r="C49" s="100">
        <v>39860</v>
      </c>
      <c r="D49" s="101" t="s">
        <v>77</v>
      </c>
      <c r="E49" s="536">
        <v>17.43</v>
      </c>
      <c r="F49" s="536"/>
      <c r="G49" s="562" t="s">
        <v>465</v>
      </c>
      <c r="H49" s="180"/>
      <c r="I49" s="563"/>
    </row>
    <row r="50" spans="2:9" ht="12.75">
      <c r="B50" s="535" t="s">
        <v>103</v>
      </c>
      <c r="C50" s="100">
        <v>39860</v>
      </c>
      <c r="D50" s="101" t="s">
        <v>104</v>
      </c>
      <c r="E50" s="536">
        <v>6</v>
      </c>
      <c r="F50" s="536"/>
      <c r="G50" s="562" t="s">
        <v>465</v>
      </c>
      <c r="H50" s="180"/>
      <c r="I50" s="563"/>
    </row>
    <row r="51" spans="2:9" ht="12.75">
      <c r="B51" s="535" t="s">
        <v>209</v>
      </c>
      <c r="C51" s="100">
        <v>39881</v>
      </c>
      <c r="D51" s="101" t="s">
        <v>70</v>
      </c>
      <c r="E51" s="536">
        <v>14.59</v>
      </c>
      <c r="F51" s="536"/>
      <c r="G51" s="562" t="s">
        <v>460</v>
      </c>
      <c r="H51" s="180"/>
      <c r="I51" s="563"/>
    </row>
    <row r="52" spans="2:9" ht="12.75">
      <c r="B52" s="552" t="s">
        <v>474</v>
      </c>
      <c r="C52" s="131">
        <v>39883</v>
      </c>
      <c r="D52" s="119" t="s">
        <v>475</v>
      </c>
      <c r="E52" s="527">
        <v>31.49</v>
      </c>
      <c r="F52" s="527"/>
      <c r="G52" s="564" t="s">
        <v>465</v>
      </c>
      <c r="H52" s="180"/>
      <c r="I52" s="563"/>
    </row>
    <row r="53" spans="2:9" ht="12.75">
      <c r="B53" s="535" t="s">
        <v>476</v>
      </c>
      <c r="C53" s="100">
        <v>39884</v>
      </c>
      <c r="D53" s="101" t="s">
        <v>477</v>
      </c>
      <c r="E53" s="536">
        <v>12.83</v>
      </c>
      <c r="F53" s="536"/>
      <c r="G53" s="562" t="s">
        <v>465</v>
      </c>
      <c r="H53" s="180"/>
      <c r="I53" s="563"/>
    </row>
    <row r="54" spans="2:9" ht="12.75">
      <c r="B54" s="552" t="s">
        <v>478</v>
      </c>
      <c r="C54" s="131">
        <v>39932</v>
      </c>
      <c r="D54" s="119" t="s">
        <v>479</v>
      </c>
      <c r="E54" s="527">
        <v>45.42</v>
      </c>
      <c r="F54" s="527"/>
      <c r="G54" s="564" t="s">
        <v>465</v>
      </c>
      <c r="H54" s="180"/>
      <c r="I54" s="563"/>
    </row>
    <row r="55" spans="2:9" ht="12.75">
      <c r="B55" s="535" t="s">
        <v>480</v>
      </c>
      <c r="C55" s="100">
        <v>39934</v>
      </c>
      <c r="D55" s="101" t="s">
        <v>475</v>
      </c>
      <c r="E55" s="536">
        <v>315.52</v>
      </c>
      <c r="F55" s="536"/>
      <c r="G55" s="562" t="s">
        <v>465</v>
      </c>
      <c r="H55" s="180"/>
      <c r="I55" s="563"/>
    </row>
    <row r="56" spans="2:9" ht="12.75">
      <c r="B56" s="535" t="s">
        <v>481</v>
      </c>
      <c r="C56" s="100">
        <v>39934</v>
      </c>
      <c r="D56" s="101" t="s">
        <v>77</v>
      </c>
      <c r="E56" s="536">
        <v>21.23</v>
      </c>
      <c r="F56" s="536"/>
      <c r="G56" s="562" t="s">
        <v>460</v>
      </c>
      <c r="H56" s="180"/>
      <c r="I56" s="563"/>
    </row>
    <row r="57" spans="2:9" ht="12.75">
      <c r="B57" s="535" t="s">
        <v>482</v>
      </c>
      <c r="C57" s="100">
        <v>39934</v>
      </c>
      <c r="D57" s="101" t="s">
        <v>483</v>
      </c>
      <c r="E57" s="536">
        <v>5</v>
      </c>
      <c r="F57" s="536"/>
      <c r="G57" s="562" t="s">
        <v>460</v>
      </c>
      <c r="H57" s="180"/>
      <c r="I57" s="563"/>
    </row>
    <row r="58" spans="2:9" ht="12.75">
      <c r="B58" s="565"/>
      <c r="C58" s="100"/>
      <c r="D58" s="101"/>
      <c r="E58" s="508"/>
      <c r="F58" s="573"/>
      <c r="G58" s="562"/>
      <c r="H58" s="560"/>
      <c r="I58" s="561"/>
    </row>
    <row r="59" spans="2:9" ht="12.75">
      <c r="B59" s="114"/>
      <c r="C59" s="124"/>
      <c r="D59" s="108"/>
      <c r="E59" s="567"/>
      <c r="F59" s="567"/>
      <c r="G59" s="108"/>
      <c r="H59" s="542"/>
      <c r="I59" s="125">
        <f>SUM(E37:E58)</f>
        <v>928.81</v>
      </c>
    </row>
    <row r="60" spans="2:9" ht="15.75">
      <c r="B60" s="110" t="s">
        <v>79</v>
      </c>
      <c r="C60" s="111"/>
      <c r="D60" s="112"/>
      <c r="E60" s="568"/>
      <c r="F60" s="568"/>
      <c r="G60" s="112"/>
      <c r="H60" s="544"/>
      <c r="I60" s="551"/>
    </row>
    <row r="61" spans="2:9" ht="12.75">
      <c r="B61" s="548" t="s">
        <v>80</v>
      </c>
      <c r="C61" s="116">
        <v>39861</v>
      </c>
      <c r="D61" s="101" t="s">
        <v>81</v>
      </c>
      <c r="E61" s="536">
        <v>253.68</v>
      </c>
      <c r="F61" s="533"/>
      <c r="G61" s="562" t="s">
        <v>460</v>
      </c>
      <c r="H61" s="569"/>
      <c r="I61" s="570"/>
    </row>
    <row r="62" spans="2:9" ht="15.75">
      <c r="B62" s="548" t="s">
        <v>82</v>
      </c>
      <c r="C62" s="116">
        <v>39867</v>
      </c>
      <c r="D62" s="101" t="s">
        <v>83</v>
      </c>
      <c r="E62" s="536">
        <v>92.3</v>
      </c>
      <c r="F62" s="536"/>
      <c r="G62" s="562" t="s">
        <v>460</v>
      </c>
      <c r="H62" s="571"/>
      <c r="I62" s="572"/>
    </row>
    <row r="63" spans="2:9" ht="12.75">
      <c r="B63" s="548" t="s">
        <v>84</v>
      </c>
      <c r="C63" s="116">
        <v>39877</v>
      </c>
      <c r="D63" s="101" t="s">
        <v>83</v>
      </c>
      <c r="E63" s="536">
        <v>84.17</v>
      </c>
      <c r="F63" s="536"/>
      <c r="G63" s="562" t="s">
        <v>460</v>
      </c>
      <c r="H63" s="180"/>
      <c r="I63" s="563"/>
    </row>
    <row r="64" spans="2:9" ht="12.75">
      <c r="B64" s="548" t="s">
        <v>85</v>
      </c>
      <c r="C64" s="116">
        <v>39878</v>
      </c>
      <c r="D64" s="101" t="s">
        <v>83</v>
      </c>
      <c r="E64" s="536">
        <v>65.76</v>
      </c>
      <c r="F64" s="536"/>
      <c r="G64" s="562" t="s">
        <v>460</v>
      </c>
      <c r="H64" s="180"/>
      <c r="I64" s="563"/>
    </row>
    <row r="65" spans="2:9" ht="12.75">
      <c r="B65" s="102"/>
      <c r="C65" s="126"/>
      <c r="D65" s="104"/>
      <c r="E65" s="573"/>
      <c r="F65" s="573"/>
      <c r="G65" s="625"/>
      <c r="H65" s="557"/>
      <c r="I65" s="558"/>
    </row>
    <row r="66" spans="2:9" ht="12.75">
      <c r="B66" s="114"/>
      <c r="C66" s="124"/>
      <c r="D66" s="108"/>
      <c r="E66" s="567"/>
      <c r="F66" s="567"/>
      <c r="G66" s="108"/>
      <c r="H66" s="542"/>
      <c r="I66" s="125">
        <f>SUM(E61:E65)</f>
        <v>495.91</v>
      </c>
    </row>
    <row r="67" spans="2:9" ht="15.75">
      <c r="B67" s="110" t="s">
        <v>430</v>
      </c>
      <c r="C67" s="111"/>
      <c r="D67" s="112"/>
      <c r="E67" s="568"/>
      <c r="F67" s="568"/>
      <c r="G67" s="112"/>
      <c r="H67" s="544"/>
      <c r="I67" s="551"/>
    </row>
    <row r="68" spans="2:9" ht="12.75">
      <c r="B68" s="575" t="s">
        <v>484</v>
      </c>
      <c r="C68" s="131">
        <v>39887</v>
      </c>
      <c r="D68" s="119" t="s">
        <v>485</v>
      </c>
      <c r="E68" s="527">
        <v>172.26</v>
      </c>
      <c r="F68" s="626"/>
      <c r="G68" s="564" t="s">
        <v>460</v>
      </c>
      <c r="H68" s="569"/>
      <c r="I68" s="570"/>
    </row>
    <row r="69" spans="2:9" ht="12.75">
      <c r="B69" s="575" t="s">
        <v>486</v>
      </c>
      <c r="C69" s="131">
        <v>39921</v>
      </c>
      <c r="D69" s="119" t="s">
        <v>487</v>
      </c>
      <c r="E69" s="527">
        <v>13.91</v>
      </c>
      <c r="F69" s="527"/>
      <c r="G69" s="564" t="s">
        <v>460</v>
      </c>
      <c r="H69" s="180"/>
      <c r="I69" s="563"/>
    </row>
    <row r="70" spans="2:9" ht="12.75">
      <c r="B70" s="548" t="s">
        <v>488</v>
      </c>
      <c r="C70" s="100">
        <v>39986</v>
      </c>
      <c r="D70" s="101" t="s">
        <v>489</v>
      </c>
      <c r="E70" s="536">
        <v>1033.62</v>
      </c>
      <c r="F70" s="536"/>
      <c r="G70" s="562" t="s">
        <v>460</v>
      </c>
      <c r="H70" s="180"/>
      <c r="I70" s="563"/>
    </row>
    <row r="71" spans="2:9" ht="12.75">
      <c r="B71" s="548" t="s">
        <v>490</v>
      </c>
      <c r="C71" s="100">
        <v>39992</v>
      </c>
      <c r="D71" s="101" t="s">
        <v>491</v>
      </c>
      <c r="E71" s="536">
        <v>21.36</v>
      </c>
      <c r="F71" s="536"/>
      <c r="G71" s="562" t="s">
        <v>460</v>
      </c>
      <c r="H71" s="180"/>
      <c r="I71" s="563"/>
    </row>
    <row r="72" spans="2:9" ht="12.75">
      <c r="B72" s="548" t="s">
        <v>492</v>
      </c>
      <c r="C72" s="100">
        <v>39998</v>
      </c>
      <c r="D72" s="101" t="s">
        <v>493</v>
      </c>
      <c r="E72" s="536">
        <v>38.49</v>
      </c>
      <c r="F72" s="536"/>
      <c r="G72" s="562" t="s">
        <v>460</v>
      </c>
      <c r="H72" s="180"/>
      <c r="I72" s="563"/>
    </row>
    <row r="73" spans="2:9" ht="12.75">
      <c r="B73" s="102"/>
      <c r="C73" s="126"/>
      <c r="D73" s="104"/>
      <c r="E73" s="573"/>
      <c r="F73" s="623"/>
      <c r="G73" s="574"/>
      <c r="H73" s="557"/>
      <c r="I73" s="558"/>
    </row>
    <row r="74" spans="2:9" ht="12.75">
      <c r="B74" s="114"/>
      <c r="C74" s="124"/>
      <c r="D74" s="108"/>
      <c r="E74" s="567"/>
      <c r="F74" s="567"/>
      <c r="G74" s="108"/>
      <c r="H74" s="542"/>
      <c r="I74" s="125">
        <f>SUM(E68:E73)</f>
        <v>1279.6399999999999</v>
      </c>
    </row>
    <row r="75" spans="2:9" ht="15.75">
      <c r="B75" s="110" t="s">
        <v>431</v>
      </c>
      <c r="C75" s="111"/>
      <c r="D75" s="112"/>
      <c r="E75" s="568"/>
      <c r="F75" s="568"/>
      <c r="G75" s="112"/>
      <c r="H75" s="544"/>
      <c r="I75" s="551"/>
    </row>
    <row r="76" spans="2:9" ht="12.75">
      <c r="B76" s="575" t="s">
        <v>434</v>
      </c>
      <c r="C76" s="131">
        <v>39887</v>
      </c>
      <c r="D76" s="119" t="s">
        <v>494</v>
      </c>
      <c r="E76" s="527">
        <v>146.15</v>
      </c>
      <c r="F76" s="626"/>
      <c r="G76" s="564" t="s">
        <v>460</v>
      </c>
      <c r="H76" s="569"/>
      <c r="I76" s="570"/>
    </row>
    <row r="77" spans="2:9" ht="12.75">
      <c r="B77" s="575" t="s">
        <v>495</v>
      </c>
      <c r="C77" s="131">
        <v>39890</v>
      </c>
      <c r="D77" s="119" t="s">
        <v>496</v>
      </c>
      <c r="E77" s="527">
        <v>213.44</v>
      </c>
      <c r="F77" s="527"/>
      <c r="G77" s="564" t="s">
        <v>460</v>
      </c>
      <c r="H77" s="180"/>
      <c r="I77" s="563"/>
    </row>
    <row r="78" spans="2:9" ht="12.75">
      <c r="B78" s="575" t="s">
        <v>497</v>
      </c>
      <c r="C78" s="131">
        <v>39913</v>
      </c>
      <c r="D78" s="119" t="s">
        <v>498</v>
      </c>
      <c r="E78" s="527">
        <v>31.23</v>
      </c>
      <c r="F78" s="527"/>
      <c r="G78" s="564" t="s">
        <v>460</v>
      </c>
      <c r="H78" s="180"/>
      <c r="I78" s="563"/>
    </row>
    <row r="79" spans="2:9" ht="12.75">
      <c r="B79" s="575" t="s">
        <v>499</v>
      </c>
      <c r="C79" s="131">
        <v>39917</v>
      </c>
      <c r="D79" s="119" t="s">
        <v>500</v>
      </c>
      <c r="E79" s="527">
        <v>31</v>
      </c>
      <c r="F79" s="527"/>
      <c r="G79" s="564" t="s">
        <v>460</v>
      </c>
      <c r="H79" s="180"/>
      <c r="I79" s="563"/>
    </row>
    <row r="80" spans="2:9" ht="12.75">
      <c r="B80" s="575" t="s">
        <v>501</v>
      </c>
      <c r="C80" s="131">
        <v>39921</v>
      </c>
      <c r="D80" s="119" t="s">
        <v>502</v>
      </c>
      <c r="E80" s="527">
        <v>166.24</v>
      </c>
      <c r="F80" s="527"/>
      <c r="G80" s="564" t="s">
        <v>460</v>
      </c>
      <c r="H80" s="180"/>
      <c r="I80" s="563"/>
    </row>
    <row r="81" spans="2:9" ht="12.75">
      <c r="B81" s="575" t="s">
        <v>503</v>
      </c>
      <c r="C81" s="131">
        <v>39924</v>
      </c>
      <c r="D81" s="119" t="s">
        <v>504</v>
      </c>
      <c r="E81" s="527">
        <v>18.05</v>
      </c>
      <c r="F81" s="527"/>
      <c r="G81" s="564" t="s">
        <v>460</v>
      </c>
      <c r="H81" s="180"/>
      <c r="I81" s="563"/>
    </row>
    <row r="82" spans="2:9" ht="12.75">
      <c r="B82" s="548" t="s">
        <v>505</v>
      </c>
      <c r="C82" s="100">
        <v>39972</v>
      </c>
      <c r="D82" s="101" t="s">
        <v>506</v>
      </c>
      <c r="E82" s="536">
        <v>18.86</v>
      </c>
      <c r="F82" s="536"/>
      <c r="G82" s="562" t="s">
        <v>460</v>
      </c>
      <c r="H82" s="180"/>
      <c r="I82" s="563"/>
    </row>
    <row r="83" spans="2:9" ht="12.75">
      <c r="B83" s="548" t="s">
        <v>507</v>
      </c>
      <c r="C83" s="100">
        <v>39972</v>
      </c>
      <c r="D83" s="101" t="s">
        <v>508</v>
      </c>
      <c r="E83" s="536">
        <v>24.45</v>
      </c>
      <c r="F83" s="536"/>
      <c r="G83" s="562" t="s">
        <v>460</v>
      </c>
      <c r="H83" s="180"/>
      <c r="I83" s="563"/>
    </row>
    <row r="84" spans="2:9" ht="12.75">
      <c r="B84" s="548" t="s">
        <v>509</v>
      </c>
      <c r="C84" s="100">
        <v>39982</v>
      </c>
      <c r="D84" s="101" t="s">
        <v>510</v>
      </c>
      <c r="E84" s="536">
        <v>107.75</v>
      </c>
      <c r="F84" s="536"/>
      <c r="G84" s="562" t="s">
        <v>460</v>
      </c>
      <c r="H84" s="180"/>
      <c r="I84" s="563"/>
    </row>
    <row r="85" spans="2:9" ht="12.75">
      <c r="B85" s="548" t="s">
        <v>511</v>
      </c>
      <c r="C85" s="100">
        <v>40001</v>
      </c>
      <c r="D85" s="101" t="s">
        <v>512</v>
      </c>
      <c r="E85" s="536">
        <v>143.35</v>
      </c>
      <c r="F85" s="536"/>
      <c r="G85" s="562" t="s">
        <v>460</v>
      </c>
      <c r="H85" s="180"/>
      <c r="I85" s="563"/>
    </row>
    <row r="86" spans="2:9" ht="12.75">
      <c r="B86" s="548" t="s">
        <v>513</v>
      </c>
      <c r="C86" s="100">
        <v>40001</v>
      </c>
      <c r="D86" s="101" t="s">
        <v>514</v>
      </c>
      <c r="E86" s="536">
        <v>6.39</v>
      </c>
      <c r="F86" s="536"/>
      <c r="G86" s="562" t="s">
        <v>460</v>
      </c>
      <c r="H86" s="180"/>
      <c r="I86" s="563"/>
    </row>
    <row r="87" spans="2:9" ht="12.75">
      <c r="B87" s="548" t="s">
        <v>515</v>
      </c>
      <c r="C87" s="100">
        <v>40000</v>
      </c>
      <c r="D87" s="101" t="s">
        <v>506</v>
      </c>
      <c r="E87" s="536">
        <v>18.18</v>
      </c>
      <c r="F87" s="536"/>
      <c r="G87" s="562" t="s">
        <v>460</v>
      </c>
      <c r="H87" s="180"/>
      <c r="I87" s="563"/>
    </row>
    <row r="88" spans="2:9" ht="12.75">
      <c r="B88" s="548" t="s">
        <v>516</v>
      </c>
      <c r="C88" s="100">
        <v>40000</v>
      </c>
      <c r="D88" s="101" t="s">
        <v>517</v>
      </c>
      <c r="E88" s="536">
        <v>33.29</v>
      </c>
      <c r="F88" s="536"/>
      <c r="G88" s="562" t="s">
        <v>460</v>
      </c>
      <c r="H88" s="180"/>
      <c r="I88" s="563"/>
    </row>
    <row r="89" spans="2:9" ht="12.75">
      <c r="B89" s="548" t="s">
        <v>518</v>
      </c>
      <c r="C89" s="100">
        <v>40012</v>
      </c>
      <c r="D89" s="101" t="s">
        <v>519</v>
      </c>
      <c r="E89" s="536">
        <v>20.33</v>
      </c>
      <c r="F89" s="536"/>
      <c r="G89" s="562" t="s">
        <v>465</v>
      </c>
      <c r="H89" s="180"/>
      <c r="I89" s="563"/>
    </row>
    <row r="90" spans="2:9" ht="24.75" customHeight="1">
      <c r="B90" s="548" t="s">
        <v>520</v>
      </c>
      <c r="C90" s="100">
        <v>40013</v>
      </c>
      <c r="D90" s="101" t="s">
        <v>521</v>
      </c>
      <c r="E90" s="536">
        <f>+SUM(9.99*1.07)</f>
        <v>10.689300000000001</v>
      </c>
      <c r="F90" s="536"/>
      <c r="G90" s="562" t="s">
        <v>465</v>
      </c>
      <c r="H90" s="180"/>
      <c r="I90" s="563"/>
    </row>
    <row r="91" spans="2:9" ht="12.75">
      <c r="B91" s="102"/>
      <c r="C91" s="126"/>
      <c r="D91" s="104"/>
      <c r="E91" s="573"/>
      <c r="F91" s="623"/>
      <c r="G91" s="574"/>
      <c r="H91" s="557"/>
      <c r="I91" s="558"/>
    </row>
    <row r="92" spans="2:9" ht="12.75">
      <c r="B92" s="114"/>
      <c r="C92" s="124"/>
      <c r="D92" s="108"/>
      <c r="E92" s="567"/>
      <c r="F92" s="567"/>
      <c r="G92" s="108"/>
      <c r="H92" s="542"/>
      <c r="I92" s="125">
        <f>SUM(E76:E91)</f>
        <v>989.3993</v>
      </c>
    </row>
    <row r="93" spans="2:9" ht="15.75">
      <c r="B93" s="110" t="s">
        <v>437</v>
      </c>
      <c r="C93" s="111"/>
      <c r="D93" s="112"/>
      <c r="E93" s="568"/>
      <c r="F93" s="568"/>
      <c r="G93" s="112"/>
      <c r="H93" s="544"/>
      <c r="I93" s="551"/>
    </row>
    <row r="94" spans="2:9" ht="12.75">
      <c r="B94" s="548" t="s">
        <v>107</v>
      </c>
      <c r="C94" s="100">
        <v>39870</v>
      </c>
      <c r="D94" s="101" t="s">
        <v>108</v>
      </c>
      <c r="E94" s="536">
        <v>221.77</v>
      </c>
      <c r="F94" s="533"/>
      <c r="G94" s="562" t="s">
        <v>522</v>
      </c>
      <c r="H94" s="326"/>
      <c r="I94" s="507"/>
    </row>
    <row r="95" spans="2:9" ht="12.75">
      <c r="B95" s="548" t="s">
        <v>107</v>
      </c>
      <c r="C95" s="100">
        <v>39870</v>
      </c>
      <c r="D95" s="101" t="s">
        <v>108</v>
      </c>
      <c r="E95" s="536">
        <v>1.27</v>
      </c>
      <c r="F95" s="536"/>
      <c r="G95" s="562" t="s">
        <v>465</v>
      </c>
      <c r="H95" s="331"/>
      <c r="I95" s="510"/>
    </row>
    <row r="96" spans="2:9" ht="12.75">
      <c r="B96" s="575" t="s">
        <v>111</v>
      </c>
      <c r="C96" s="131">
        <v>39881</v>
      </c>
      <c r="D96" s="119" t="s">
        <v>108</v>
      </c>
      <c r="E96" s="527">
        <v>80.44</v>
      </c>
      <c r="F96" s="527"/>
      <c r="G96" s="564" t="s">
        <v>460</v>
      </c>
      <c r="H96" s="180"/>
      <c r="I96" s="563"/>
    </row>
    <row r="97" spans="2:9" ht="12.75">
      <c r="B97" s="548" t="s">
        <v>420</v>
      </c>
      <c r="C97" s="100">
        <v>39885</v>
      </c>
      <c r="D97" s="101" t="s">
        <v>108</v>
      </c>
      <c r="E97" s="536">
        <v>110.95</v>
      </c>
      <c r="F97" s="536"/>
      <c r="G97" s="562" t="s">
        <v>460</v>
      </c>
      <c r="H97" s="180"/>
      <c r="I97" s="563"/>
    </row>
    <row r="98" spans="2:9" ht="12.75">
      <c r="B98" s="102"/>
      <c r="C98" s="126"/>
      <c r="D98" s="104"/>
      <c r="E98" s="573"/>
      <c r="F98" s="623"/>
      <c r="G98" s="574"/>
      <c r="H98" s="557"/>
      <c r="I98" s="558"/>
    </row>
    <row r="99" spans="2:9" ht="12.75">
      <c r="B99" s="114"/>
      <c r="C99" s="124"/>
      <c r="D99" s="108"/>
      <c r="E99" s="567"/>
      <c r="F99" s="567"/>
      <c r="G99" s="108"/>
      <c r="H99" s="542"/>
      <c r="I99" s="125">
        <f>SUM(E94:E98)</f>
        <v>414.43</v>
      </c>
    </row>
    <row r="100" spans="2:9" ht="15.75">
      <c r="B100" s="110" t="s">
        <v>86</v>
      </c>
      <c r="C100" s="127"/>
      <c r="D100" s="112"/>
      <c r="E100" s="568"/>
      <c r="F100" s="568"/>
      <c r="G100" s="112"/>
      <c r="H100" s="544"/>
      <c r="I100" s="551"/>
    </row>
    <row r="101" spans="2:9" ht="12.75">
      <c r="B101" s="576" t="s">
        <v>87</v>
      </c>
      <c r="C101" s="128">
        <v>39698</v>
      </c>
      <c r="D101" s="129" t="s">
        <v>88</v>
      </c>
      <c r="E101" s="555"/>
      <c r="F101" s="555">
        <v>16.04</v>
      </c>
      <c r="G101" s="577" t="s">
        <v>465</v>
      </c>
      <c r="H101" s="506">
        <v>39873</v>
      </c>
      <c r="I101" s="507" t="s">
        <v>466</v>
      </c>
    </row>
    <row r="102" spans="2:9" ht="12.75">
      <c r="B102" s="548" t="s">
        <v>89</v>
      </c>
      <c r="C102" s="116">
        <v>39686</v>
      </c>
      <c r="D102" s="101" t="s">
        <v>90</v>
      </c>
      <c r="E102" s="536"/>
      <c r="F102" s="536">
        <v>29.91</v>
      </c>
      <c r="G102" s="562" t="s">
        <v>460</v>
      </c>
      <c r="H102" s="509">
        <v>39873</v>
      </c>
      <c r="I102" s="510" t="s">
        <v>461</v>
      </c>
    </row>
    <row r="103" spans="2:9" ht="12.75">
      <c r="B103" s="548" t="s">
        <v>91</v>
      </c>
      <c r="C103" s="100">
        <v>39678</v>
      </c>
      <c r="D103" s="101" t="s">
        <v>92</v>
      </c>
      <c r="E103" s="536">
        <v>326.51</v>
      </c>
      <c r="F103" s="536">
        <v>326.51</v>
      </c>
      <c r="G103" s="562" t="s">
        <v>460</v>
      </c>
      <c r="H103" s="509">
        <v>39873</v>
      </c>
      <c r="I103" s="510" t="s">
        <v>461</v>
      </c>
    </row>
    <row r="104" spans="2:9" ht="12.75">
      <c r="B104" s="548" t="s">
        <v>93</v>
      </c>
      <c r="C104" s="100">
        <v>39679</v>
      </c>
      <c r="D104" s="101" t="s">
        <v>94</v>
      </c>
      <c r="E104" s="536"/>
      <c r="F104" s="536">
        <v>41.03</v>
      </c>
      <c r="G104" s="562" t="s">
        <v>460</v>
      </c>
      <c r="H104" s="509">
        <v>39873</v>
      </c>
      <c r="I104" s="510" t="s">
        <v>461</v>
      </c>
    </row>
    <row r="105" spans="2:9" ht="12.75">
      <c r="B105" s="548" t="s">
        <v>95</v>
      </c>
      <c r="C105" s="100">
        <v>39680</v>
      </c>
      <c r="D105" s="101" t="s">
        <v>96</v>
      </c>
      <c r="E105" s="536"/>
      <c r="F105" s="536">
        <v>13.88</v>
      </c>
      <c r="G105" s="562" t="s">
        <v>460</v>
      </c>
      <c r="H105" s="509">
        <v>39873</v>
      </c>
      <c r="I105" s="510" t="s">
        <v>461</v>
      </c>
    </row>
    <row r="106" spans="2:9" ht="12.75">
      <c r="B106" s="548" t="s">
        <v>97</v>
      </c>
      <c r="C106" s="100">
        <v>39688</v>
      </c>
      <c r="D106" s="101" t="s">
        <v>98</v>
      </c>
      <c r="E106" s="536"/>
      <c r="F106" s="536">
        <v>64.5</v>
      </c>
      <c r="G106" s="562" t="s">
        <v>460</v>
      </c>
      <c r="H106" s="509">
        <v>39873</v>
      </c>
      <c r="I106" s="510" t="s">
        <v>461</v>
      </c>
    </row>
    <row r="107" spans="2:9" ht="12.75">
      <c r="B107" s="575" t="s">
        <v>99</v>
      </c>
      <c r="C107" s="131">
        <v>39700</v>
      </c>
      <c r="D107" s="119" t="s">
        <v>100</v>
      </c>
      <c r="E107" s="527">
        <v>24.75</v>
      </c>
      <c r="F107" s="527"/>
      <c r="G107" s="564" t="s">
        <v>460</v>
      </c>
      <c r="H107" s="509">
        <v>39873</v>
      </c>
      <c r="I107" s="510" t="s">
        <v>461</v>
      </c>
    </row>
    <row r="108" spans="2:9" ht="12.75">
      <c r="B108" s="357" t="s">
        <v>523</v>
      </c>
      <c r="C108" s="116">
        <v>39850</v>
      </c>
      <c r="D108" s="166" t="s">
        <v>524</v>
      </c>
      <c r="E108" s="536">
        <v>13.2</v>
      </c>
      <c r="F108" s="536"/>
      <c r="G108" s="559" t="s">
        <v>460</v>
      </c>
      <c r="H108" s="509"/>
      <c r="I108" s="510"/>
    </row>
    <row r="109" spans="2:9" ht="12.75">
      <c r="B109" s="548" t="s">
        <v>101</v>
      </c>
      <c r="C109" s="100">
        <v>39854</v>
      </c>
      <c r="D109" s="101" t="s">
        <v>102</v>
      </c>
      <c r="E109" s="536">
        <v>128.11</v>
      </c>
      <c r="F109" s="536"/>
      <c r="G109" s="562" t="s">
        <v>460</v>
      </c>
      <c r="H109" s="180"/>
      <c r="I109" s="563"/>
    </row>
    <row r="110" spans="2:9" ht="12.75">
      <c r="B110" s="548" t="s">
        <v>525</v>
      </c>
      <c r="C110" s="116">
        <v>39867</v>
      </c>
      <c r="D110" s="101" t="s">
        <v>526</v>
      </c>
      <c r="E110" s="536">
        <v>115.7</v>
      </c>
      <c r="F110" s="536"/>
      <c r="G110" s="562" t="s">
        <v>460</v>
      </c>
      <c r="H110" s="331"/>
      <c r="I110" s="510"/>
    </row>
    <row r="111" spans="2:9" ht="15.75">
      <c r="B111" s="548" t="s">
        <v>105</v>
      </c>
      <c r="C111" s="100">
        <v>39869</v>
      </c>
      <c r="D111" s="101" t="s">
        <v>106</v>
      </c>
      <c r="E111" s="536">
        <v>33.5</v>
      </c>
      <c r="F111" s="536"/>
      <c r="G111" s="562" t="s">
        <v>460</v>
      </c>
      <c r="H111" s="331"/>
      <c r="I111" s="579"/>
    </row>
    <row r="112" spans="2:9" ht="12.75">
      <c r="B112" s="548" t="s">
        <v>109</v>
      </c>
      <c r="C112" s="100">
        <v>39872</v>
      </c>
      <c r="D112" s="101" t="s">
        <v>110</v>
      </c>
      <c r="E112" s="536">
        <v>75.45</v>
      </c>
      <c r="F112" s="536"/>
      <c r="G112" s="562" t="s">
        <v>460</v>
      </c>
      <c r="H112" s="331"/>
      <c r="I112" s="510"/>
    </row>
    <row r="113" spans="2:9" ht="12.75">
      <c r="B113" s="548" t="s">
        <v>210</v>
      </c>
      <c r="C113" s="100">
        <v>39881</v>
      </c>
      <c r="D113" s="101" t="s">
        <v>86</v>
      </c>
      <c r="E113" s="536">
        <v>29.92</v>
      </c>
      <c r="F113" s="536"/>
      <c r="G113" s="562" t="s">
        <v>460</v>
      </c>
      <c r="H113" s="180"/>
      <c r="I113" s="563"/>
    </row>
    <row r="114" spans="2:9" ht="12.75">
      <c r="B114" s="575" t="s">
        <v>527</v>
      </c>
      <c r="C114" s="131">
        <v>39890</v>
      </c>
      <c r="D114" s="119" t="s">
        <v>528</v>
      </c>
      <c r="E114" s="527"/>
      <c r="F114" s="527">
        <v>5</v>
      </c>
      <c r="G114" s="564" t="s">
        <v>460</v>
      </c>
      <c r="H114" s="180"/>
      <c r="I114" s="563"/>
    </row>
    <row r="115" spans="2:9" ht="12.75">
      <c r="B115" s="575" t="s">
        <v>529</v>
      </c>
      <c r="C115" s="131">
        <v>39905</v>
      </c>
      <c r="D115" s="119" t="s">
        <v>530</v>
      </c>
      <c r="E115" s="527">
        <v>7.03</v>
      </c>
      <c r="F115" s="527"/>
      <c r="G115" s="564" t="s">
        <v>460</v>
      </c>
      <c r="H115" s="180"/>
      <c r="I115" s="563"/>
    </row>
    <row r="116" spans="2:9" ht="12.75">
      <c r="B116" s="575" t="s">
        <v>531</v>
      </c>
      <c r="C116" s="131">
        <v>39910</v>
      </c>
      <c r="D116" s="119" t="s">
        <v>532</v>
      </c>
      <c r="E116" s="527">
        <v>26.28</v>
      </c>
      <c r="F116" s="527"/>
      <c r="G116" s="564" t="s">
        <v>460</v>
      </c>
      <c r="H116" s="180"/>
      <c r="I116" s="563"/>
    </row>
    <row r="117" spans="2:9" ht="12.75">
      <c r="B117" s="575" t="s">
        <v>533</v>
      </c>
      <c r="C117" s="131">
        <v>39926</v>
      </c>
      <c r="D117" s="119" t="s">
        <v>534</v>
      </c>
      <c r="E117" s="527">
        <v>17.14</v>
      </c>
      <c r="F117" s="527"/>
      <c r="G117" s="564" t="s">
        <v>460</v>
      </c>
      <c r="H117" s="180"/>
      <c r="I117" s="563"/>
    </row>
    <row r="118" spans="2:9" ht="12.75">
      <c r="B118" s="575" t="s">
        <v>535</v>
      </c>
      <c r="C118" s="131">
        <v>39927</v>
      </c>
      <c r="D118" s="119" t="s">
        <v>536</v>
      </c>
      <c r="E118" s="527">
        <v>25</v>
      </c>
      <c r="F118" s="527"/>
      <c r="G118" s="564" t="s">
        <v>460</v>
      </c>
      <c r="H118" s="180"/>
      <c r="I118" s="563"/>
    </row>
    <row r="119" spans="2:9" ht="12.75">
      <c r="B119" s="548" t="s">
        <v>537</v>
      </c>
      <c r="C119" s="100">
        <v>39938</v>
      </c>
      <c r="D119" s="101" t="s">
        <v>538</v>
      </c>
      <c r="E119" s="536">
        <v>115.97</v>
      </c>
      <c r="F119" s="536"/>
      <c r="G119" s="562" t="s">
        <v>460</v>
      </c>
      <c r="H119" s="180"/>
      <c r="I119" s="563"/>
    </row>
    <row r="120" spans="2:9" ht="12.75">
      <c r="B120" s="548" t="s">
        <v>539</v>
      </c>
      <c r="C120" s="100">
        <v>39944</v>
      </c>
      <c r="D120" s="101" t="s">
        <v>540</v>
      </c>
      <c r="E120" s="536">
        <v>69</v>
      </c>
      <c r="F120" s="536"/>
      <c r="G120" s="562" t="s">
        <v>460</v>
      </c>
      <c r="H120" s="180"/>
      <c r="I120" s="563"/>
    </row>
    <row r="121" spans="2:9" ht="12.75">
      <c r="B121" s="548" t="s">
        <v>541</v>
      </c>
      <c r="C121" s="100">
        <v>39948</v>
      </c>
      <c r="D121" s="101" t="s">
        <v>542</v>
      </c>
      <c r="E121" s="536"/>
      <c r="F121" s="536">
        <v>144.65</v>
      </c>
      <c r="G121" s="562" t="s">
        <v>465</v>
      </c>
      <c r="H121" s="180"/>
      <c r="I121" s="563"/>
    </row>
    <row r="122" spans="2:9" ht="12.75">
      <c r="B122" s="548" t="s">
        <v>543</v>
      </c>
      <c r="C122" s="100">
        <v>39962</v>
      </c>
      <c r="D122" s="101" t="s">
        <v>544</v>
      </c>
      <c r="E122" s="536"/>
      <c r="F122" s="536">
        <v>4.45</v>
      </c>
      <c r="G122" s="562" t="s">
        <v>460</v>
      </c>
      <c r="H122" s="180"/>
      <c r="I122" s="563"/>
    </row>
    <row r="123" spans="2:9" ht="12.75">
      <c r="B123" s="548" t="s">
        <v>545</v>
      </c>
      <c r="C123" s="100">
        <v>39962</v>
      </c>
      <c r="D123" s="101" t="s">
        <v>546</v>
      </c>
      <c r="E123" s="536"/>
      <c r="F123" s="536">
        <v>20.13</v>
      </c>
      <c r="G123" s="562" t="s">
        <v>460</v>
      </c>
      <c r="H123" s="180"/>
      <c r="I123" s="563"/>
    </row>
    <row r="124" spans="2:9" ht="12.75">
      <c r="B124" s="548" t="s">
        <v>547</v>
      </c>
      <c r="C124" s="100">
        <v>39962</v>
      </c>
      <c r="D124" s="101" t="s">
        <v>548</v>
      </c>
      <c r="E124" s="536"/>
      <c r="F124" s="536">
        <v>800</v>
      </c>
      <c r="G124" s="562" t="s">
        <v>549</v>
      </c>
      <c r="H124" s="180"/>
      <c r="I124" s="563"/>
    </row>
    <row r="125" spans="2:9" ht="12.75">
      <c r="B125" s="548" t="s">
        <v>550</v>
      </c>
      <c r="C125" s="100">
        <v>39972</v>
      </c>
      <c r="D125" s="101" t="s">
        <v>86</v>
      </c>
      <c r="E125" s="536">
        <v>8.26</v>
      </c>
      <c r="F125" s="536"/>
      <c r="G125" s="562" t="s">
        <v>460</v>
      </c>
      <c r="H125" s="180"/>
      <c r="I125" s="563"/>
    </row>
    <row r="126" spans="2:9" ht="12.75">
      <c r="B126" s="548" t="s">
        <v>551</v>
      </c>
      <c r="C126" s="100">
        <v>40000</v>
      </c>
      <c r="D126" s="101" t="s">
        <v>552</v>
      </c>
      <c r="E126" s="536">
        <v>73.72</v>
      </c>
      <c r="F126" s="536"/>
      <c r="G126" s="562" t="s">
        <v>460</v>
      </c>
      <c r="H126" s="180"/>
      <c r="I126" s="563"/>
    </row>
    <row r="127" spans="2:9" ht="12.75">
      <c r="B127" s="548" t="s">
        <v>553</v>
      </c>
      <c r="C127" s="100">
        <v>40005</v>
      </c>
      <c r="D127" s="101" t="s">
        <v>554</v>
      </c>
      <c r="E127" s="536">
        <v>21.92</v>
      </c>
      <c r="F127" s="536"/>
      <c r="G127" s="562" t="s">
        <v>460</v>
      </c>
      <c r="H127" s="180"/>
      <c r="I127" s="563"/>
    </row>
    <row r="128" spans="2:9" ht="12.75">
      <c r="B128" s="548" t="s">
        <v>555</v>
      </c>
      <c r="C128" s="100">
        <v>40005</v>
      </c>
      <c r="D128" s="101" t="s">
        <v>556</v>
      </c>
      <c r="E128" s="536">
        <v>40.47</v>
      </c>
      <c r="F128" s="536"/>
      <c r="G128" s="562" t="s">
        <v>460</v>
      </c>
      <c r="H128" s="180"/>
      <c r="I128" s="563"/>
    </row>
    <row r="129" spans="2:9" ht="12.75">
      <c r="B129" s="548" t="s">
        <v>557</v>
      </c>
      <c r="C129" s="100">
        <v>40009</v>
      </c>
      <c r="D129" s="101" t="s">
        <v>558</v>
      </c>
      <c r="E129" s="536">
        <v>28.68</v>
      </c>
      <c r="F129" s="536"/>
      <c r="G129" s="562" t="s">
        <v>559</v>
      </c>
      <c r="H129" s="180"/>
      <c r="I129" s="563"/>
    </row>
    <row r="130" spans="2:9" ht="12.75">
      <c r="B130" s="548" t="s">
        <v>560</v>
      </c>
      <c r="C130" s="100">
        <v>40010</v>
      </c>
      <c r="D130" s="101" t="s">
        <v>561</v>
      </c>
      <c r="E130" s="536">
        <v>76.63</v>
      </c>
      <c r="F130" s="536"/>
      <c r="G130" s="562" t="s">
        <v>460</v>
      </c>
      <c r="H130" s="180"/>
      <c r="I130" s="563"/>
    </row>
    <row r="131" spans="2:9" ht="12.75">
      <c r="B131" s="548" t="s">
        <v>523</v>
      </c>
      <c r="C131" s="100">
        <v>40010</v>
      </c>
      <c r="D131" s="101" t="s">
        <v>59</v>
      </c>
      <c r="E131" s="536">
        <v>6.5</v>
      </c>
      <c r="F131" s="536"/>
      <c r="G131" s="562" t="s">
        <v>460</v>
      </c>
      <c r="H131" s="180"/>
      <c r="I131" s="563"/>
    </row>
    <row r="132" spans="2:9" ht="12.75">
      <c r="B132" s="548" t="s">
        <v>562</v>
      </c>
      <c r="C132" s="100">
        <v>40018</v>
      </c>
      <c r="D132" s="101" t="s">
        <v>563</v>
      </c>
      <c r="E132" s="536">
        <v>176.15</v>
      </c>
      <c r="F132" s="536"/>
      <c r="G132" s="562" t="s">
        <v>460</v>
      </c>
      <c r="H132" s="180"/>
      <c r="I132" s="563"/>
    </row>
    <row r="133" spans="2:9" ht="12.75">
      <c r="B133" s="548" t="s">
        <v>564</v>
      </c>
      <c r="C133" s="100">
        <v>40021</v>
      </c>
      <c r="D133" s="101" t="s">
        <v>565</v>
      </c>
      <c r="E133" s="536">
        <v>2300</v>
      </c>
      <c r="F133" s="536"/>
      <c r="G133" s="562" t="s">
        <v>522</v>
      </c>
      <c r="H133" s="180"/>
      <c r="I133" s="563"/>
    </row>
    <row r="134" spans="2:9" ht="12.75">
      <c r="B134" s="117"/>
      <c r="C134" s="131"/>
      <c r="D134" s="119"/>
      <c r="E134" s="511"/>
      <c r="F134" s="573"/>
      <c r="G134" s="564"/>
      <c r="H134" s="190"/>
      <c r="I134" s="580"/>
    </row>
    <row r="135" spans="2:9" ht="12.75">
      <c r="B135" s="581"/>
      <c r="C135" s="582"/>
      <c r="D135" s="583"/>
      <c r="E135" s="584"/>
      <c r="F135" s="584">
        <f>SUM(F4:F134)</f>
        <v>1466.1</v>
      </c>
      <c r="G135" s="108"/>
      <c r="H135" s="542"/>
      <c r="I135" s="125">
        <f>SUM(E101:E133)</f>
        <v>3739.8900000000003</v>
      </c>
    </row>
    <row r="136" spans="2:9" ht="12.75">
      <c r="B136" s="136"/>
      <c r="C136" s="111"/>
      <c r="D136" s="112"/>
      <c r="E136" s="568"/>
      <c r="F136" s="568"/>
      <c r="G136" s="112"/>
      <c r="H136" s="544"/>
      <c r="I136" s="551"/>
    </row>
    <row r="137" spans="2:9" ht="15.75">
      <c r="B137" s="137" t="s">
        <v>9</v>
      </c>
      <c r="C137" s="585"/>
      <c r="D137" s="139"/>
      <c r="E137" s="668">
        <f>SUM(E4:E133)</f>
        <v>41547.3493</v>
      </c>
      <c r="F137" s="668"/>
      <c r="G137" s="668"/>
      <c r="H137" s="542"/>
      <c r="I137" s="125">
        <f>I135+I99+I92+I74+I66+I59+I35+I29+I24+I17+I15+I12+I10</f>
        <v>41547.3493</v>
      </c>
    </row>
    <row r="138" spans="2:9" ht="13.5" thickBot="1">
      <c r="B138" s="141"/>
      <c r="C138" s="142"/>
      <c r="D138" s="143"/>
      <c r="E138" s="586"/>
      <c r="F138" s="586"/>
      <c r="G138" s="587"/>
      <c r="H138" s="588"/>
      <c r="I138" s="589"/>
    </row>
    <row r="139" spans="2:7" ht="16.5" thickTop="1">
      <c r="B139" s="145"/>
      <c r="C139" s="146"/>
      <c r="D139" s="147"/>
      <c r="E139" s="590"/>
      <c r="F139" s="590"/>
      <c r="G139" s="147"/>
    </row>
    <row r="140" spans="2:7" ht="15.75">
      <c r="B140" s="591"/>
      <c r="C140" s="592"/>
      <c r="D140" s="593"/>
      <c r="E140" s="594"/>
      <c r="F140" s="594"/>
      <c r="G140" s="595"/>
    </row>
    <row r="141" spans="2:7" ht="15.75">
      <c r="B141" s="591"/>
      <c r="C141" s="592" t="s">
        <v>460</v>
      </c>
      <c r="D141" s="593">
        <f>E51+SUM(E56:E88)+SUM(E96:E97)+SUM(E108:E120)+SUM(F122:F123)+SUM(E125:E128)+SUM(E130:E132)</f>
        <v>4050.669999999999</v>
      </c>
      <c r="E141" s="596"/>
      <c r="F141" s="596"/>
      <c r="G141" s="597"/>
    </row>
    <row r="142" spans="2:7" ht="15.75">
      <c r="B142" s="591"/>
      <c r="C142" s="592" t="s">
        <v>465</v>
      </c>
      <c r="D142" s="593">
        <f>SUM(E42:E50)+SUM(E52:E55)+SUM(E89:E90)+E95+E121</f>
        <v>650.1693</v>
      </c>
      <c r="E142" s="598"/>
      <c r="F142" s="598"/>
      <c r="G142" s="599"/>
    </row>
    <row r="143" spans="2:7" ht="15.75">
      <c r="B143" s="591"/>
      <c r="C143" s="592" t="s">
        <v>522</v>
      </c>
      <c r="D143" s="600">
        <f>SUM(E4:E41)+E94+E124+E129+E133+SUM(E101:E107)</f>
        <v>36871.090000000004</v>
      </c>
      <c r="E143" s="601"/>
      <c r="F143" s="601"/>
      <c r="G143" s="591"/>
    </row>
    <row r="144" spans="2:7" ht="15.75">
      <c r="B144" s="591"/>
      <c r="C144" s="602"/>
      <c r="D144" s="593">
        <f>SUM(D141:D143)</f>
        <v>41571.9293</v>
      </c>
      <c r="E144" s="594"/>
      <c r="F144" s="594"/>
      <c r="G144" s="591"/>
    </row>
  </sheetData>
  <mergeCells count="2">
    <mergeCell ref="B2:E2"/>
    <mergeCell ref="E137:G13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D21" sqref="D21"/>
    </sheetView>
  </sheetViews>
  <sheetFormatPr defaultColWidth="9.140625" defaultRowHeight="12.75"/>
  <cols>
    <col min="2" max="2" width="37.421875" style="0" customWidth="1"/>
    <col min="3" max="3" width="13.140625" style="0" customWidth="1"/>
    <col min="4" max="4" width="34.8515625" style="0" customWidth="1"/>
    <col min="5" max="5" width="14.57421875" style="0" customWidth="1"/>
  </cols>
  <sheetData>
    <row r="2" ht="13.5" thickBot="1"/>
    <row r="3" spans="2:5" ht="21" thickTop="1">
      <c r="B3" s="627" t="s">
        <v>152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6" ht="15.75" customHeight="1">
      <c r="B5" s="224" t="s">
        <v>212</v>
      </c>
      <c r="C5" s="278">
        <v>38590</v>
      </c>
      <c r="D5" s="235" t="s">
        <v>205</v>
      </c>
      <c r="E5" s="206">
        <v>12000</v>
      </c>
      <c r="F5" t="s">
        <v>207</v>
      </c>
    </row>
    <row r="6" spans="2:6" ht="15.75">
      <c r="B6" s="276" t="s">
        <v>191</v>
      </c>
      <c r="C6" s="279">
        <v>38591</v>
      </c>
      <c r="D6" s="277" t="s">
        <v>192</v>
      </c>
      <c r="E6" s="207">
        <v>700</v>
      </c>
      <c r="F6" t="s">
        <v>188</v>
      </c>
    </row>
    <row r="7" spans="2:6" ht="15.75" customHeight="1">
      <c r="B7" s="224" t="s">
        <v>213</v>
      </c>
      <c r="C7" s="278">
        <v>38609</v>
      </c>
      <c r="D7" s="235" t="s">
        <v>205</v>
      </c>
      <c r="E7" s="206">
        <v>12000</v>
      </c>
      <c r="F7" t="s">
        <v>207</v>
      </c>
    </row>
    <row r="8" spans="2:6" ht="15.75">
      <c r="B8" s="224" t="s">
        <v>214</v>
      </c>
      <c r="C8" s="278">
        <v>38663</v>
      </c>
      <c r="D8" s="255" t="s">
        <v>205</v>
      </c>
      <c r="E8" s="254">
        <v>11870</v>
      </c>
      <c r="F8" t="s">
        <v>174</v>
      </c>
    </row>
    <row r="9" spans="2:6" ht="15.75" customHeight="1">
      <c r="B9" s="173" t="s">
        <v>155</v>
      </c>
      <c r="C9" s="278">
        <v>38802</v>
      </c>
      <c r="D9" s="101" t="s">
        <v>154</v>
      </c>
      <c r="E9" s="254">
        <v>19.95</v>
      </c>
      <c r="F9" t="s">
        <v>141</v>
      </c>
    </row>
    <row r="10" spans="2:6" ht="16.5" customHeight="1">
      <c r="B10" s="184" t="s">
        <v>153</v>
      </c>
      <c r="C10" s="280">
        <v>39036</v>
      </c>
      <c r="D10" s="186" t="s">
        <v>154</v>
      </c>
      <c r="E10" s="187">
        <v>675.6</v>
      </c>
      <c r="F10" t="s">
        <v>141</v>
      </c>
    </row>
    <row r="11" spans="2:5" ht="15.75">
      <c r="B11" s="225" t="s">
        <v>216</v>
      </c>
      <c r="C11" s="281">
        <v>39401</v>
      </c>
      <c r="D11" s="205" t="s">
        <v>217</v>
      </c>
      <c r="E11" s="206">
        <v>1084</v>
      </c>
    </row>
    <row r="12" spans="2:5" ht="12.75">
      <c r="B12" s="188"/>
      <c r="C12" s="189"/>
      <c r="D12" s="190"/>
      <c r="E12" s="191"/>
    </row>
    <row r="13" spans="2:5" ht="15.75">
      <c r="B13" s="192" t="s">
        <v>9</v>
      </c>
      <c r="C13" s="193">
        <v>39881</v>
      </c>
      <c r="D13" s="194"/>
      <c r="E13" s="195">
        <f>SUM(E5:E11)</f>
        <v>38349.549999999996</v>
      </c>
    </row>
    <row r="14" spans="2:5" ht="13.5" thickBot="1">
      <c r="B14" s="141"/>
      <c r="C14" s="142"/>
      <c r="D14" s="143"/>
      <c r="E14" s="144"/>
    </row>
    <row r="15" spans="2:5" ht="16.5" thickTop="1">
      <c r="B15" s="145"/>
      <c r="C15" s="146"/>
      <c r="D15" s="147"/>
      <c r="E15" s="148"/>
    </row>
    <row r="16" ht="9" customHeight="1"/>
    <row r="17" ht="12.75" hidden="1"/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9"/>
  <sheetViews>
    <sheetView workbookViewId="0" topLeftCell="A1">
      <selection activeCell="E28" sqref="E28"/>
    </sheetView>
  </sheetViews>
  <sheetFormatPr defaultColWidth="9.140625" defaultRowHeight="12.75"/>
  <cols>
    <col min="2" max="2" width="37.421875" style="0" customWidth="1"/>
    <col min="3" max="3" width="17.140625" style="0" customWidth="1"/>
    <col min="4" max="4" width="34.8515625" style="0" customWidth="1"/>
    <col min="5" max="5" width="23.7109375" style="0" customWidth="1"/>
    <col min="7" max="7" width="23.7109375" style="0" customWidth="1"/>
  </cols>
  <sheetData>
    <row r="2" ht="13.5" thickBot="1"/>
    <row r="3" spans="2:5" ht="21" thickTop="1">
      <c r="B3" s="627" t="s">
        <v>151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5" ht="15.75">
      <c r="B5" s="243"/>
      <c r="C5" s="182"/>
      <c r="D5" s="244"/>
      <c r="E5" s="245"/>
    </row>
    <row r="6" spans="2:6" ht="15.75">
      <c r="B6" s="224" t="s">
        <v>195</v>
      </c>
      <c r="C6" s="174">
        <v>38568</v>
      </c>
      <c r="D6" s="227" t="s">
        <v>195</v>
      </c>
      <c r="E6" s="249">
        <v>108</v>
      </c>
      <c r="F6" t="s">
        <v>188</v>
      </c>
    </row>
    <row r="7" spans="2:6" ht="15.75">
      <c r="B7" s="224" t="s">
        <v>196</v>
      </c>
      <c r="C7" s="174">
        <v>38568</v>
      </c>
      <c r="D7" s="227" t="s">
        <v>202</v>
      </c>
      <c r="E7" s="249">
        <v>48</v>
      </c>
      <c r="F7" t="s">
        <v>188</v>
      </c>
    </row>
    <row r="8" spans="2:6" ht="15.75">
      <c r="B8" s="224" t="s">
        <v>197</v>
      </c>
      <c r="C8" s="174">
        <v>38581</v>
      </c>
      <c r="D8" s="227" t="s">
        <v>201</v>
      </c>
      <c r="E8" s="250">
        <v>475.16</v>
      </c>
      <c r="F8" t="s">
        <v>188</v>
      </c>
    </row>
    <row r="9" spans="2:6" ht="15.75">
      <c r="B9" s="224" t="s">
        <v>198</v>
      </c>
      <c r="C9" s="174">
        <v>38628</v>
      </c>
      <c r="D9" s="227" t="s">
        <v>201</v>
      </c>
      <c r="E9" s="250">
        <v>85.42</v>
      </c>
      <c r="F9" t="s">
        <v>188</v>
      </c>
    </row>
    <row r="10" spans="2:6" ht="15.75">
      <c r="B10" s="224" t="s">
        <v>199</v>
      </c>
      <c r="C10" s="174">
        <v>38629</v>
      </c>
      <c r="D10" s="227" t="s">
        <v>203</v>
      </c>
      <c r="E10" s="249">
        <v>1500</v>
      </c>
      <c r="F10" t="s">
        <v>188</v>
      </c>
    </row>
    <row r="11" spans="2:6" ht="15.75">
      <c r="B11" s="224" t="s">
        <v>200</v>
      </c>
      <c r="C11" s="174">
        <v>38652</v>
      </c>
      <c r="D11" s="227" t="s">
        <v>204</v>
      </c>
      <c r="E11" s="250">
        <v>19.26</v>
      </c>
      <c r="F11" t="s">
        <v>188</v>
      </c>
    </row>
    <row r="12" spans="2:6" ht="15.75">
      <c r="B12" s="246" t="s">
        <v>211</v>
      </c>
      <c r="C12" s="185">
        <v>38636</v>
      </c>
      <c r="D12" s="247" t="s">
        <v>32</v>
      </c>
      <c r="E12" s="248">
        <v>1183</v>
      </c>
      <c r="F12" t="s">
        <v>188</v>
      </c>
    </row>
    <row r="13" spans="2:6" ht="15.75">
      <c r="B13" s="246" t="s">
        <v>194</v>
      </c>
      <c r="C13" s="185">
        <v>38650</v>
      </c>
      <c r="D13" s="247" t="s">
        <v>193</v>
      </c>
      <c r="E13" s="248">
        <v>958.72</v>
      </c>
      <c r="F13" t="s">
        <v>188</v>
      </c>
    </row>
    <row r="14" spans="2:6" ht="15.75">
      <c r="B14" s="253" t="s">
        <v>215</v>
      </c>
      <c r="C14" s="158">
        <v>38706</v>
      </c>
      <c r="D14" s="252" t="s">
        <v>206</v>
      </c>
      <c r="E14" s="160">
        <v>10772</v>
      </c>
      <c r="F14" t="s">
        <v>174</v>
      </c>
    </row>
    <row r="15" spans="2:6" ht="15.75">
      <c r="B15" s="209" t="s">
        <v>29</v>
      </c>
      <c r="C15" s="197">
        <v>38804</v>
      </c>
      <c r="D15" s="251" t="s">
        <v>166</v>
      </c>
      <c r="E15" s="199">
        <v>105.74</v>
      </c>
      <c r="F15" t="s">
        <v>141</v>
      </c>
    </row>
    <row r="16" spans="2:6" ht="15.75">
      <c r="B16" s="225" t="s">
        <v>30</v>
      </c>
      <c r="C16" s="174">
        <v>38812</v>
      </c>
      <c r="D16" s="226" t="s">
        <v>167</v>
      </c>
      <c r="E16" s="175">
        <v>45.97</v>
      </c>
      <c r="F16" t="s">
        <v>141</v>
      </c>
    </row>
    <row r="17" spans="2:6" ht="15.75">
      <c r="B17" s="225" t="s">
        <v>161</v>
      </c>
      <c r="C17" s="174">
        <v>38840</v>
      </c>
      <c r="D17" s="226" t="s">
        <v>168</v>
      </c>
      <c r="E17" s="175">
        <v>20.58</v>
      </c>
      <c r="F17" t="s">
        <v>141</v>
      </c>
    </row>
    <row r="18" spans="2:6" ht="15.75">
      <c r="B18" s="225" t="s">
        <v>162</v>
      </c>
      <c r="C18" s="174">
        <v>38924</v>
      </c>
      <c r="D18" s="226" t="s">
        <v>168</v>
      </c>
      <c r="E18" s="175">
        <v>22.18</v>
      </c>
      <c r="F18" t="s">
        <v>141</v>
      </c>
    </row>
    <row r="19" spans="2:6" ht="15.75">
      <c r="B19" s="225" t="s">
        <v>163</v>
      </c>
      <c r="C19" s="174">
        <v>38881</v>
      </c>
      <c r="D19" s="226" t="s">
        <v>169</v>
      </c>
      <c r="E19" s="175">
        <v>52.26</v>
      </c>
      <c r="F19" t="s">
        <v>141</v>
      </c>
    </row>
    <row r="20" spans="2:6" ht="15.75">
      <c r="B20" s="225" t="s">
        <v>31</v>
      </c>
      <c r="C20" s="174">
        <v>38885</v>
      </c>
      <c r="D20" s="226" t="s">
        <v>170</v>
      </c>
      <c r="E20" s="175">
        <v>15.33</v>
      </c>
      <c r="F20" t="s">
        <v>141</v>
      </c>
    </row>
    <row r="21" spans="2:6" ht="15.75">
      <c r="B21" s="225" t="s">
        <v>33</v>
      </c>
      <c r="C21" s="174">
        <v>38887</v>
      </c>
      <c r="D21" s="226" t="s">
        <v>171</v>
      </c>
      <c r="E21" s="175">
        <v>55.77</v>
      </c>
      <c r="F21" t="s">
        <v>141</v>
      </c>
    </row>
    <row r="22" spans="2:6" ht="15.75">
      <c r="B22" s="224" t="s">
        <v>164</v>
      </c>
      <c r="C22" s="174">
        <v>39013</v>
      </c>
      <c r="D22" s="227" t="s">
        <v>172</v>
      </c>
      <c r="E22" s="175">
        <v>16.24</v>
      </c>
      <c r="F22" t="s">
        <v>141</v>
      </c>
    </row>
    <row r="23" spans="2:6" ht="15.75">
      <c r="B23" s="224" t="s">
        <v>165</v>
      </c>
      <c r="C23" s="174">
        <v>39015</v>
      </c>
      <c r="D23" s="227" t="s">
        <v>172</v>
      </c>
      <c r="E23" s="175">
        <v>38.33</v>
      </c>
      <c r="F23" t="s">
        <v>141</v>
      </c>
    </row>
    <row r="24" spans="2:6" ht="15.75">
      <c r="B24" s="224" t="s">
        <v>21</v>
      </c>
      <c r="C24" s="174">
        <v>39017</v>
      </c>
      <c r="D24" s="227" t="s">
        <v>21</v>
      </c>
      <c r="E24" s="175">
        <v>81</v>
      </c>
      <c r="F24" t="s">
        <v>141</v>
      </c>
    </row>
    <row r="25" spans="2:5" ht="12.75">
      <c r="B25" s="178"/>
      <c r="C25" s="179"/>
      <c r="D25" s="180"/>
      <c r="E25" s="181"/>
    </row>
    <row r="26" spans="2:5" ht="12.75">
      <c r="B26" s="102"/>
      <c r="C26" s="103"/>
      <c r="D26" s="104"/>
      <c r="E26" s="105"/>
    </row>
    <row r="27" spans="2:5" ht="15.75">
      <c r="B27" s="137" t="s">
        <v>9</v>
      </c>
      <c r="C27" s="138">
        <v>39881</v>
      </c>
      <c r="D27" s="139"/>
      <c r="E27" s="228">
        <f>SUM(E5:E24)</f>
        <v>15602.960000000001</v>
      </c>
    </row>
    <row r="28" spans="2:5" ht="13.5" thickBot="1">
      <c r="B28" s="141"/>
      <c r="C28" s="142"/>
      <c r="D28" s="143"/>
      <c r="E28" s="144"/>
    </row>
    <row r="29" spans="2:5" ht="16.5" thickTop="1">
      <c r="B29" s="145"/>
      <c r="C29" s="146"/>
      <c r="D29" s="147"/>
      <c r="E29" s="148"/>
    </row>
  </sheetData>
  <mergeCells count="1">
    <mergeCell ref="B3:E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4"/>
  <sheetViews>
    <sheetView workbookViewId="0" topLeftCell="A1">
      <selection activeCell="E23" sqref="E23"/>
    </sheetView>
  </sheetViews>
  <sheetFormatPr defaultColWidth="9.140625" defaultRowHeight="12.75"/>
  <cols>
    <col min="2" max="2" width="37.421875" style="0" customWidth="1"/>
    <col min="3" max="3" width="10.8515625" style="0" customWidth="1"/>
    <col min="4" max="4" width="38.421875" style="0" customWidth="1"/>
    <col min="5" max="5" width="14.57421875" style="0" customWidth="1"/>
  </cols>
  <sheetData>
    <row r="2" ht="13.5" thickBot="1"/>
    <row r="3" spans="2:5" ht="21" thickTop="1">
      <c r="B3" s="627" t="s">
        <v>113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6" ht="15.75">
      <c r="B5" s="80" t="s">
        <v>137</v>
      </c>
      <c r="C5" s="81">
        <v>39359</v>
      </c>
      <c r="D5" s="82" t="s">
        <v>140</v>
      </c>
      <c r="E5" s="83">
        <v>900</v>
      </c>
      <c r="F5" t="s">
        <v>141</v>
      </c>
    </row>
    <row r="6" spans="2:6" ht="15.75">
      <c r="B6" s="80" t="s">
        <v>138</v>
      </c>
      <c r="C6" s="81">
        <v>39639</v>
      </c>
      <c r="D6" s="82" t="s">
        <v>574</v>
      </c>
      <c r="E6" s="83"/>
      <c r="F6" t="s">
        <v>121</v>
      </c>
    </row>
    <row r="7" spans="2:5" ht="12.75">
      <c r="B7" s="84"/>
      <c r="C7" s="85"/>
      <c r="D7" s="86"/>
      <c r="E7" s="87"/>
    </row>
    <row r="8" spans="2:6" ht="15.75">
      <c r="B8" s="80" t="s">
        <v>139</v>
      </c>
      <c r="C8" s="91">
        <v>39678</v>
      </c>
      <c r="D8" s="92" t="s">
        <v>575</v>
      </c>
      <c r="E8" s="83"/>
      <c r="F8" t="s">
        <v>121</v>
      </c>
    </row>
    <row r="9" spans="2:5" ht="12.75">
      <c r="B9" s="84"/>
      <c r="C9" s="89"/>
      <c r="D9" s="90"/>
      <c r="E9" s="87"/>
    </row>
    <row r="10" spans="2:5" ht="12.75">
      <c r="B10" s="132"/>
      <c r="C10" s="133"/>
      <c r="D10" s="134"/>
      <c r="E10" s="135"/>
    </row>
    <row r="11" spans="2:5" ht="12.75">
      <c r="B11" s="136"/>
      <c r="C11" s="111"/>
      <c r="D11" s="112"/>
      <c r="E11" s="113"/>
    </row>
    <row r="12" spans="2:5" ht="15.75">
      <c r="B12" s="137" t="s">
        <v>9</v>
      </c>
      <c r="C12" s="138">
        <v>39881</v>
      </c>
      <c r="D12" s="139"/>
      <c r="E12" s="140">
        <f>SUM(E5:E9)</f>
        <v>900</v>
      </c>
    </row>
    <row r="13" spans="2:5" ht="13.5" thickBot="1">
      <c r="B13" s="141"/>
      <c r="C13" s="142"/>
      <c r="D13" s="143"/>
      <c r="E13" s="144"/>
    </row>
    <row r="14" spans="2:5" ht="16.5" thickTop="1">
      <c r="B14" s="145"/>
      <c r="C14" s="146"/>
      <c r="D14" s="147"/>
      <c r="E14" s="148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23"/>
  <sheetViews>
    <sheetView workbookViewId="0" topLeftCell="A1">
      <selection activeCell="D18" sqref="D18"/>
    </sheetView>
  </sheetViews>
  <sheetFormatPr defaultColWidth="9.140625" defaultRowHeight="12.75"/>
  <cols>
    <col min="2" max="2" width="30.00390625" style="0" customWidth="1"/>
    <col min="3" max="3" width="14.00390625" style="0" customWidth="1"/>
    <col min="4" max="4" width="34.8515625" style="0" customWidth="1"/>
    <col min="5" max="5" width="14.57421875" style="0" customWidth="1"/>
    <col min="6" max="6" width="9.140625" style="1" customWidth="1"/>
  </cols>
  <sheetData>
    <row r="2" ht="13.5" thickBot="1"/>
    <row r="3" spans="2:5" ht="21" thickTop="1">
      <c r="B3" s="627" t="s">
        <v>122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6" ht="15.75">
      <c r="B5" s="223" t="s">
        <v>176</v>
      </c>
      <c r="C5" s="171">
        <v>38674</v>
      </c>
      <c r="D5" s="183" t="s">
        <v>129</v>
      </c>
      <c r="E5" s="172">
        <v>88.59</v>
      </c>
      <c r="F5" s="1" t="s">
        <v>179</v>
      </c>
    </row>
    <row r="6" spans="2:6" ht="15.75">
      <c r="B6" s="224" t="s">
        <v>177</v>
      </c>
      <c r="C6" s="174">
        <v>38674</v>
      </c>
      <c r="D6" s="166" t="s">
        <v>129</v>
      </c>
      <c r="E6" s="175">
        <v>75.62</v>
      </c>
      <c r="F6" s="1" t="s">
        <v>174</v>
      </c>
    </row>
    <row r="7" spans="2:6" ht="15.75">
      <c r="B7" s="224" t="s">
        <v>178</v>
      </c>
      <c r="C7" s="174">
        <v>38702</v>
      </c>
      <c r="D7" s="166" t="s">
        <v>129</v>
      </c>
      <c r="E7" s="175">
        <v>14.2</v>
      </c>
      <c r="F7" s="1" t="s">
        <v>174</v>
      </c>
    </row>
    <row r="8" spans="2:6" ht="15.75">
      <c r="B8" s="196" t="s">
        <v>145</v>
      </c>
      <c r="C8" s="197">
        <v>38822</v>
      </c>
      <c r="D8" s="198" t="s">
        <v>129</v>
      </c>
      <c r="E8" s="199">
        <v>690.7</v>
      </c>
      <c r="F8" s="1" t="s">
        <v>142</v>
      </c>
    </row>
    <row r="9" spans="2:6" ht="15.75">
      <c r="B9" s="173" t="s">
        <v>156</v>
      </c>
      <c r="C9" s="174">
        <v>38884</v>
      </c>
      <c r="D9" s="166" t="s">
        <v>157</v>
      </c>
      <c r="E9" s="175">
        <v>242.08</v>
      </c>
      <c r="F9" s="1" t="s">
        <v>141</v>
      </c>
    </row>
    <row r="10" spans="2:6" ht="15.75">
      <c r="B10" s="196" t="s">
        <v>143</v>
      </c>
      <c r="C10" s="197">
        <v>39131</v>
      </c>
      <c r="D10" s="198" t="s">
        <v>146</v>
      </c>
      <c r="E10" s="199">
        <v>628.41</v>
      </c>
      <c r="F10" s="1" t="s">
        <v>142</v>
      </c>
    </row>
    <row r="11" spans="2:6" ht="15.75">
      <c r="B11" s="173" t="s">
        <v>144</v>
      </c>
      <c r="C11" s="174">
        <v>39250</v>
      </c>
      <c r="D11" s="166" t="s">
        <v>129</v>
      </c>
      <c r="E11" s="175">
        <v>887.9</v>
      </c>
      <c r="F11" s="1" t="s">
        <v>142</v>
      </c>
    </row>
    <row r="12" spans="2:6" ht="15.75">
      <c r="B12" s="176" t="s">
        <v>123</v>
      </c>
      <c r="C12" s="168">
        <v>39722</v>
      </c>
      <c r="D12" s="169" t="s">
        <v>566</v>
      </c>
      <c r="E12" s="170"/>
      <c r="F12" s="1" t="s">
        <v>121</v>
      </c>
    </row>
    <row r="13" spans="2:6" ht="15.75">
      <c r="B13" s="177" t="s">
        <v>124</v>
      </c>
      <c r="C13" s="158">
        <v>39768</v>
      </c>
      <c r="D13" s="159" t="s">
        <v>567</v>
      </c>
      <c r="E13" s="160"/>
      <c r="F13" s="1" t="s">
        <v>121</v>
      </c>
    </row>
    <row r="14" spans="2:5" ht="15.75">
      <c r="B14" s="154"/>
      <c r="C14" s="155"/>
      <c r="D14" s="156"/>
      <c r="E14" s="157"/>
    </row>
    <row r="15" spans="2:5" ht="15.75">
      <c r="B15" s="161"/>
      <c r="C15" s="149"/>
      <c r="D15" s="62"/>
      <c r="E15" s="63"/>
    </row>
    <row r="16" spans="2:5" ht="15.75">
      <c r="B16" s="162"/>
      <c r="C16" s="100"/>
      <c r="D16" s="101"/>
      <c r="E16" s="67"/>
    </row>
    <row r="17" spans="2:5" ht="15.75">
      <c r="B17" s="162"/>
      <c r="C17" s="100"/>
      <c r="D17" s="101"/>
      <c r="E17" s="67"/>
    </row>
    <row r="18" spans="2:5" ht="15.75">
      <c r="B18" s="162"/>
      <c r="C18" s="100"/>
      <c r="D18" s="101"/>
      <c r="E18" s="67"/>
    </row>
    <row r="19" spans="2:5" ht="15.75">
      <c r="B19" s="163"/>
      <c r="C19" s="103"/>
      <c r="D19" s="104"/>
      <c r="E19" s="105"/>
    </row>
    <row r="20" spans="2:5" ht="12.75">
      <c r="B20" s="120"/>
      <c r="C20" s="121"/>
      <c r="D20" s="122"/>
      <c r="E20" s="123"/>
    </row>
    <row r="21" spans="2:5" ht="15.75">
      <c r="B21" s="137" t="s">
        <v>9</v>
      </c>
      <c r="C21" s="138">
        <v>39881</v>
      </c>
      <c r="D21" s="139"/>
      <c r="E21" s="140">
        <f>SUM(E5:E19)</f>
        <v>2627.5</v>
      </c>
    </row>
    <row r="22" spans="2:5" ht="13.5" thickBot="1">
      <c r="B22" s="141"/>
      <c r="C22" s="142"/>
      <c r="D22" s="143"/>
      <c r="E22" s="144"/>
    </row>
    <row r="23" spans="2:5" ht="16.5" thickTop="1">
      <c r="B23" s="145"/>
      <c r="C23" s="146"/>
      <c r="D23" s="147"/>
      <c r="E23" s="148"/>
    </row>
  </sheetData>
  <mergeCells count="1">
    <mergeCell ref="B3:E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2"/>
  <sheetViews>
    <sheetView workbookViewId="0" topLeftCell="A1">
      <selection activeCell="D11" sqref="D11"/>
    </sheetView>
  </sheetViews>
  <sheetFormatPr defaultColWidth="9.140625" defaultRowHeight="12.75"/>
  <cols>
    <col min="2" max="2" width="32.8515625" style="0" customWidth="1"/>
    <col min="3" max="3" width="11.421875" style="0" customWidth="1"/>
    <col min="4" max="4" width="35.57421875" style="0" customWidth="1"/>
    <col min="5" max="5" width="16.28125" style="0" customWidth="1"/>
    <col min="8" max="8" width="13.421875" style="0" customWidth="1"/>
  </cols>
  <sheetData>
    <row r="2" ht="13.5" thickBot="1"/>
    <row r="3" spans="2:5" ht="21" thickTop="1">
      <c r="B3" s="627" t="s">
        <v>134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5" ht="15.75">
      <c r="B5" s="164" t="s">
        <v>147</v>
      </c>
      <c r="C5" s="61">
        <v>39280</v>
      </c>
      <c r="D5" s="62" t="s">
        <v>148</v>
      </c>
      <c r="E5" s="63">
        <v>2178.41</v>
      </c>
    </row>
    <row r="6" spans="2:5" ht="12.75">
      <c r="B6" s="165" t="s">
        <v>135</v>
      </c>
      <c r="C6" s="230">
        <v>39692</v>
      </c>
      <c r="D6" s="70" t="s">
        <v>568</v>
      </c>
      <c r="E6" s="67"/>
    </row>
    <row r="7" spans="2:5" ht="12.75">
      <c r="B7" s="165"/>
      <c r="C7" s="482"/>
      <c r="D7" s="73" t="s">
        <v>569</v>
      </c>
      <c r="E7" s="69"/>
    </row>
    <row r="8" spans="2:5" ht="12.75">
      <c r="B8" s="603" t="s">
        <v>570</v>
      </c>
      <c r="C8" s="604"/>
      <c r="D8" s="605" t="s">
        <v>571</v>
      </c>
      <c r="E8" s="403"/>
    </row>
    <row r="9" spans="2:5" ht="9.75" customHeight="1">
      <c r="B9" s="120"/>
      <c r="C9" s="121"/>
      <c r="D9" s="122"/>
      <c r="E9" s="123"/>
    </row>
    <row r="10" spans="2:5" ht="15.75">
      <c r="B10" s="137" t="s">
        <v>9</v>
      </c>
      <c r="C10" s="138">
        <v>39881</v>
      </c>
      <c r="D10" s="139"/>
      <c r="E10" s="140">
        <f>SUM(E5:E8)</f>
        <v>2178.41</v>
      </c>
    </row>
    <row r="11" spans="2:5" ht="13.5" thickBot="1">
      <c r="B11" s="141"/>
      <c r="C11" s="142"/>
      <c r="D11" s="143"/>
      <c r="E11" s="144"/>
    </row>
    <row r="12" spans="2:5" ht="16.5" thickTop="1">
      <c r="B12" s="145"/>
      <c r="C12" s="146"/>
      <c r="D12" s="147"/>
      <c r="E12" s="148"/>
    </row>
  </sheetData>
  <mergeCells count="1">
    <mergeCell ref="B3:E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22"/>
  <sheetViews>
    <sheetView workbookViewId="0" topLeftCell="A1">
      <selection activeCell="I22" sqref="I22"/>
    </sheetView>
  </sheetViews>
  <sheetFormatPr defaultColWidth="9.140625" defaultRowHeight="12.75"/>
  <cols>
    <col min="2" max="2" width="32.8515625" style="0" customWidth="1"/>
    <col min="3" max="3" width="14.00390625" style="0" customWidth="1"/>
    <col min="4" max="4" width="34.8515625" style="0" customWidth="1"/>
    <col min="5" max="5" width="14.57421875" style="236" customWidth="1"/>
  </cols>
  <sheetData>
    <row r="2" ht="13.5" thickBot="1"/>
    <row r="3" spans="2:5" ht="21" thickTop="1">
      <c r="B3" s="627" t="s">
        <v>115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237" t="s">
        <v>37</v>
      </c>
    </row>
    <row r="5" spans="2:5" ht="15.75">
      <c r="B5" s="150"/>
      <c r="C5" s="151"/>
      <c r="D5" s="152"/>
      <c r="E5" s="238"/>
    </row>
    <row r="6" spans="2:6" ht="16.5" customHeight="1">
      <c r="B6" s="224" t="s">
        <v>183</v>
      </c>
      <c r="C6" s="174">
        <v>38599</v>
      </c>
      <c r="D6" s="235" t="s">
        <v>184</v>
      </c>
      <c r="E6" s="239">
        <v>1610</v>
      </c>
      <c r="F6" t="s">
        <v>188</v>
      </c>
    </row>
    <row r="7" spans="2:6" ht="15.75">
      <c r="B7" s="224" t="s">
        <v>185</v>
      </c>
      <c r="C7" s="174">
        <v>38626</v>
      </c>
      <c r="D7" s="235" t="s">
        <v>186</v>
      </c>
      <c r="E7" s="239">
        <v>380</v>
      </c>
      <c r="F7" t="s">
        <v>188</v>
      </c>
    </row>
    <row r="8" spans="2:6" ht="15.75">
      <c r="B8" s="224" t="s">
        <v>187</v>
      </c>
      <c r="C8" s="174">
        <v>38644</v>
      </c>
      <c r="D8" s="235" t="s">
        <v>186</v>
      </c>
      <c r="E8" s="239">
        <v>29.78</v>
      </c>
      <c r="F8" t="s">
        <v>188</v>
      </c>
    </row>
    <row r="9" spans="2:6" ht="15.75">
      <c r="B9" s="224" t="s">
        <v>189</v>
      </c>
      <c r="C9" s="174">
        <v>38645</v>
      </c>
      <c r="D9" s="235" t="s">
        <v>190</v>
      </c>
      <c r="E9" s="239">
        <v>600</v>
      </c>
      <c r="F9" t="s">
        <v>188</v>
      </c>
    </row>
    <row r="10" spans="2:6" ht="15.75">
      <c r="B10" s="161" t="s">
        <v>51</v>
      </c>
      <c r="C10" s="210">
        <v>39742</v>
      </c>
      <c r="D10" s="203" t="s">
        <v>52</v>
      </c>
      <c r="E10" s="240">
        <v>4000</v>
      </c>
      <c r="F10" t="s">
        <v>121</v>
      </c>
    </row>
    <row r="11" spans="2:6" ht="15.75">
      <c r="B11" s="162" t="s">
        <v>53</v>
      </c>
      <c r="C11" s="208">
        <v>39742</v>
      </c>
      <c r="D11" s="205" t="s">
        <v>54</v>
      </c>
      <c r="E11" s="241">
        <v>460</v>
      </c>
      <c r="F11" t="s">
        <v>121</v>
      </c>
    </row>
    <row r="12" spans="2:6" ht="15.75">
      <c r="B12" s="162" t="s">
        <v>120</v>
      </c>
      <c r="C12" s="208">
        <v>39688</v>
      </c>
      <c r="D12" s="205" t="s">
        <v>116</v>
      </c>
      <c r="E12" s="241">
        <v>61.23</v>
      </c>
      <c r="F12" t="s">
        <v>121</v>
      </c>
    </row>
    <row r="13" spans="2:6" ht="15.75">
      <c r="B13" s="162" t="s">
        <v>119</v>
      </c>
      <c r="C13" s="208">
        <v>39688</v>
      </c>
      <c r="D13" s="205" t="s">
        <v>117</v>
      </c>
      <c r="E13" s="241">
        <v>69.56</v>
      </c>
      <c r="F13" t="s">
        <v>121</v>
      </c>
    </row>
    <row r="14" spans="2:6" ht="15.75">
      <c r="B14" s="201" t="s">
        <v>50</v>
      </c>
      <c r="C14" s="607">
        <v>39694</v>
      </c>
      <c r="D14" s="4" t="s">
        <v>118</v>
      </c>
      <c r="E14" s="608">
        <v>35.16</v>
      </c>
      <c r="F14" t="s">
        <v>121</v>
      </c>
    </row>
    <row r="15" spans="2:5" ht="15.75">
      <c r="B15" s="162"/>
      <c r="C15" s="208"/>
      <c r="D15" s="205"/>
      <c r="E15" s="241"/>
    </row>
    <row r="16" spans="2:5" ht="15.75">
      <c r="B16" s="162"/>
      <c r="C16" s="208"/>
      <c r="D16" s="205"/>
      <c r="E16" s="241"/>
    </row>
    <row r="17" spans="2:5" ht="15.75">
      <c r="B17" s="162" t="s">
        <v>576</v>
      </c>
      <c r="C17" s="208"/>
      <c r="D17" s="205"/>
      <c r="E17" s="241"/>
    </row>
    <row r="18" spans="2:5" ht="15.75">
      <c r="B18" s="162"/>
      <c r="C18" s="208"/>
      <c r="D18" s="205"/>
      <c r="E18" s="241"/>
    </row>
    <row r="19" spans="2:5" ht="12.75">
      <c r="B19" s="102"/>
      <c r="C19" s="103"/>
      <c r="D19" s="104"/>
      <c r="E19" s="609"/>
    </row>
    <row r="20" spans="2:5" ht="15.75">
      <c r="B20" s="137" t="s">
        <v>9</v>
      </c>
      <c r="C20" s="606">
        <v>39881</v>
      </c>
      <c r="D20" s="139"/>
      <c r="E20" s="242">
        <f>SUM(E5:E14)</f>
        <v>7245.73</v>
      </c>
    </row>
    <row r="21" spans="2:5" ht="13.5" thickBot="1">
      <c r="B21" s="141"/>
      <c r="C21" s="142"/>
      <c r="D21" s="143"/>
      <c r="E21" s="144"/>
    </row>
    <row r="22" spans="2:5" ht="16.5" thickTop="1">
      <c r="B22" s="145"/>
      <c r="C22" s="146"/>
      <c r="D22" s="147"/>
      <c r="E22" s="148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A1" sqref="A1"/>
    </sheetView>
  </sheetViews>
  <sheetFormatPr defaultColWidth="9.140625" defaultRowHeight="12.75"/>
  <cols>
    <col min="2" max="2" width="32.8515625" style="0" customWidth="1"/>
    <col min="3" max="3" width="11.421875" style="0" customWidth="1"/>
    <col min="4" max="4" width="34.57421875" style="0" customWidth="1"/>
    <col min="5" max="5" width="16.28125" style="0" customWidth="1"/>
    <col min="6" max="6" width="9.140625" style="1" customWidth="1"/>
  </cols>
  <sheetData>
    <row r="2" ht="13.5" thickBot="1"/>
    <row r="3" spans="2:5" ht="21" thickTop="1">
      <c r="B3" s="627" t="s">
        <v>130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6" ht="12.75">
      <c r="B5" s="95" t="s">
        <v>56</v>
      </c>
      <c r="C5" s="96">
        <v>39542</v>
      </c>
      <c r="D5" s="97" t="s">
        <v>131</v>
      </c>
      <c r="E5" s="98">
        <v>98.4</v>
      </c>
      <c r="F5" s="1" t="s">
        <v>121</v>
      </c>
    </row>
    <row r="6" spans="2:6" ht="12.75">
      <c r="B6" s="99" t="s">
        <v>58</v>
      </c>
      <c r="C6" s="100">
        <v>39613</v>
      </c>
      <c r="D6" s="101" t="s">
        <v>572</v>
      </c>
      <c r="E6" s="67"/>
      <c r="F6" s="1" t="s">
        <v>121</v>
      </c>
    </row>
    <row r="7" spans="2:6" ht="12.75">
      <c r="B7" s="117" t="s">
        <v>60</v>
      </c>
      <c r="C7" s="131">
        <v>39796</v>
      </c>
      <c r="D7" s="119" t="s">
        <v>573</v>
      </c>
      <c r="E7" s="69"/>
      <c r="F7" s="1" t="s">
        <v>121</v>
      </c>
    </row>
    <row r="8" spans="2:5" ht="12.75">
      <c r="B8" s="117"/>
      <c r="C8" s="131"/>
      <c r="D8" s="119"/>
      <c r="E8" s="69"/>
    </row>
    <row r="9" spans="2:5" ht="12.75">
      <c r="B9" s="117"/>
      <c r="C9" s="131"/>
      <c r="D9" s="119"/>
      <c r="E9" s="69"/>
    </row>
    <row r="10" spans="2:5" ht="12.75">
      <c r="B10" s="102"/>
      <c r="C10" s="103"/>
      <c r="D10" s="104"/>
      <c r="E10" s="105"/>
    </row>
    <row r="11" spans="2:5" ht="12.75">
      <c r="B11" s="132"/>
      <c r="C11" s="133"/>
      <c r="D11" s="134"/>
      <c r="E11" s="135"/>
    </row>
    <row r="12" spans="2:5" ht="9.75" customHeight="1">
      <c r="B12" s="136"/>
      <c r="C12" s="111"/>
      <c r="D12" s="112"/>
      <c r="E12" s="113"/>
    </row>
    <row r="13" spans="2:5" ht="15.75">
      <c r="B13" s="137" t="s">
        <v>9</v>
      </c>
      <c r="C13" s="138">
        <v>39881</v>
      </c>
      <c r="D13" s="139"/>
      <c r="E13" s="140">
        <f>SUM(E5:E10)</f>
        <v>98.4</v>
      </c>
    </row>
    <row r="14" spans="2:5" ht="13.5" thickBot="1">
      <c r="B14" s="141"/>
      <c r="C14" s="142"/>
      <c r="D14" s="143"/>
      <c r="E14" s="144"/>
    </row>
    <row r="15" spans="2:5" ht="16.5" thickTop="1">
      <c r="B15" s="145"/>
      <c r="C15" s="146"/>
      <c r="D15" s="147"/>
      <c r="E15" s="148"/>
    </row>
  </sheetData>
  <mergeCells count="1">
    <mergeCell ref="B3:E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48"/>
  <sheetViews>
    <sheetView workbookViewId="0" topLeftCell="A1">
      <selection activeCell="A1" sqref="A1"/>
    </sheetView>
  </sheetViews>
  <sheetFormatPr defaultColWidth="9.140625" defaultRowHeight="12.75"/>
  <cols>
    <col min="2" max="2" width="32.8515625" style="0" customWidth="1"/>
    <col min="3" max="3" width="11.421875" style="0" customWidth="1"/>
    <col min="4" max="4" width="32.8515625" style="0" customWidth="1"/>
    <col min="5" max="5" width="16.28125" style="0" customWidth="1"/>
  </cols>
  <sheetData>
    <row r="2" ht="13.5" thickBot="1"/>
    <row r="3" spans="2:5" ht="21" thickTop="1">
      <c r="B3" s="627" t="s">
        <v>376</v>
      </c>
      <c r="C3" s="628"/>
      <c r="D3" s="628"/>
      <c r="E3" s="629"/>
    </row>
    <row r="4" spans="2:5" ht="16.5" thickBot="1">
      <c r="B4" s="56" t="s">
        <v>35</v>
      </c>
      <c r="C4" s="57" t="s">
        <v>36</v>
      </c>
      <c r="D4" s="58"/>
      <c r="E4" s="59" t="s">
        <v>37</v>
      </c>
    </row>
    <row r="5" spans="2:6" ht="15.75">
      <c r="B5" s="60" t="s">
        <v>25</v>
      </c>
      <c r="C5" s="61">
        <v>39609</v>
      </c>
      <c r="D5" s="62" t="s">
        <v>38</v>
      </c>
      <c r="E5" s="63">
        <v>3000</v>
      </c>
      <c r="F5" t="s">
        <v>121</v>
      </c>
    </row>
    <row r="6" spans="2:6" ht="12.75">
      <c r="B6" s="64"/>
      <c r="C6" s="65"/>
      <c r="D6" s="66" t="s">
        <v>39</v>
      </c>
      <c r="E6" s="67">
        <v>3308</v>
      </c>
      <c r="F6" t="s">
        <v>121</v>
      </c>
    </row>
    <row r="7" spans="2:6" ht="12.75">
      <c r="B7" s="68"/>
      <c r="C7" s="65"/>
      <c r="D7" s="66" t="s">
        <v>40</v>
      </c>
      <c r="E7" s="69">
        <v>2562.38</v>
      </c>
      <c r="F7" t="s">
        <v>121</v>
      </c>
    </row>
    <row r="8" spans="2:6" ht="12.75">
      <c r="B8" s="71"/>
      <c r="C8" s="72">
        <v>39692</v>
      </c>
      <c r="D8" s="73" t="s">
        <v>41</v>
      </c>
      <c r="E8" s="69">
        <v>3433.53</v>
      </c>
      <c r="F8" t="s">
        <v>121</v>
      </c>
    </row>
    <row r="9" spans="2:5" ht="12.75">
      <c r="B9" s="402"/>
      <c r="C9" s="78"/>
      <c r="D9" s="404" t="s">
        <v>295</v>
      </c>
      <c r="E9" s="403">
        <f>SUM(E5:E8)</f>
        <v>12303.910000000002</v>
      </c>
    </row>
    <row r="10" spans="2:5" ht="12.75">
      <c r="B10" s="165"/>
      <c r="C10" s="400"/>
      <c r="D10" s="401"/>
      <c r="E10" s="130"/>
    </row>
    <row r="11" spans="2:6" ht="12.75">
      <c r="B11" s="95" t="s">
        <v>63</v>
      </c>
      <c r="C11" s="96">
        <v>39673</v>
      </c>
      <c r="D11" s="97" t="s">
        <v>64</v>
      </c>
      <c r="E11" s="98">
        <v>150.6</v>
      </c>
      <c r="F11" t="s">
        <v>121</v>
      </c>
    </row>
    <row r="12" spans="2:6" ht="12.75">
      <c r="B12" s="99" t="s">
        <v>65</v>
      </c>
      <c r="C12" s="100">
        <v>39674</v>
      </c>
      <c r="D12" s="101" t="s">
        <v>66</v>
      </c>
      <c r="E12" s="67">
        <v>80.59</v>
      </c>
      <c r="F12" t="s">
        <v>121</v>
      </c>
    </row>
    <row r="13" spans="2:6" ht="12.75">
      <c r="B13" s="99" t="s">
        <v>67</v>
      </c>
      <c r="C13" s="100">
        <v>39676</v>
      </c>
      <c r="D13" s="101" t="s">
        <v>68</v>
      </c>
      <c r="E13" s="67">
        <v>103.51</v>
      </c>
      <c r="F13" t="s">
        <v>121</v>
      </c>
    </row>
    <row r="14" spans="2:6" ht="12.75">
      <c r="B14" s="102" t="s">
        <v>69</v>
      </c>
      <c r="C14" s="103">
        <v>39678</v>
      </c>
      <c r="D14" s="104" t="s">
        <v>68</v>
      </c>
      <c r="E14" s="105">
        <v>23.22</v>
      </c>
      <c r="F14" t="s">
        <v>121</v>
      </c>
    </row>
    <row r="15" spans="2:5" ht="12.75">
      <c r="B15" s="114"/>
      <c r="C15" s="107"/>
      <c r="D15" s="108"/>
      <c r="E15" s="109"/>
    </row>
    <row r="16" spans="2:5" ht="15.75">
      <c r="B16" s="110" t="s">
        <v>79</v>
      </c>
      <c r="C16" s="111"/>
      <c r="D16" s="112"/>
      <c r="E16" s="113"/>
    </row>
    <row r="17" spans="2:6" ht="12.75">
      <c r="B17" s="95" t="s">
        <v>80</v>
      </c>
      <c r="C17" s="115">
        <v>39861</v>
      </c>
      <c r="D17" s="97" t="s">
        <v>81</v>
      </c>
      <c r="E17" s="98">
        <v>253.68</v>
      </c>
      <c r="F17" t="s">
        <v>418</v>
      </c>
    </row>
    <row r="18" spans="2:6" ht="12.75">
      <c r="B18" s="99" t="s">
        <v>82</v>
      </c>
      <c r="C18" s="116">
        <v>39867</v>
      </c>
      <c r="D18" s="101" t="s">
        <v>83</v>
      </c>
      <c r="E18" s="67">
        <v>92.3</v>
      </c>
      <c r="F18" t="s">
        <v>418</v>
      </c>
    </row>
    <row r="19" spans="2:6" ht="12.75">
      <c r="B19" s="99" t="s">
        <v>84</v>
      </c>
      <c r="C19" s="116">
        <v>39877</v>
      </c>
      <c r="D19" s="101" t="s">
        <v>83</v>
      </c>
      <c r="E19" s="67">
        <v>84.17</v>
      </c>
      <c r="F19" t="s">
        <v>418</v>
      </c>
    </row>
    <row r="20" spans="2:6" ht="12.75">
      <c r="B20" s="99" t="s">
        <v>85</v>
      </c>
      <c r="C20" s="116">
        <v>39878</v>
      </c>
      <c r="D20" s="101" t="s">
        <v>83</v>
      </c>
      <c r="E20" s="67">
        <v>65.76</v>
      </c>
      <c r="F20" t="s">
        <v>418</v>
      </c>
    </row>
    <row r="21" spans="2:6" ht="12.75">
      <c r="B21" s="99" t="s">
        <v>210</v>
      </c>
      <c r="C21" s="116">
        <v>39881</v>
      </c>
      <c r="D21" s="101" t="s">
        <v>419</v>
      </c>
      <c r="E21" s="67">
        <v>29.92</v>
      </c>
      <c r="F21" t="s">
        <v>418</v>
      </c>
    </row>
    <row r="22" spans="2:5" ht="12.75">
      <c r="B22" s="99"/>
      <c r="C22" s="116"/>
      <c r="D22" s="101"/>
      <c r="E22" s="67"/>
    </row>
    <row r="23" spans="2:5" ht="15.75">
      <c r="B23" s="110" t="s">
        <v>437</v>
      </c>
      <c r="C23" s="111"/>
      <c r="D23" s="112"/>
      <c r="E23" s="113"/>
    </row>
    <row r="24" spans="2:5" ht="12.75">
      <c r="B24" s="99"/>
      <c r="C24" s="116"/>
      <c r="D24" s="101"/>
      <c r="E24" s="67"/>
    </row>
    <row r="25" spans="2:6" ht="12.75">
      <c r="B25" s="99" t="s">
        <v>107</v>
      </c>
      <c r="C25" s="100">
        <v>39870</v>
      </c>
      <c r="D25" s="101" t="s">
        <v>108</v>
      </c>
      <c r="E25" s="67">
        <v>221.77</v>
      </c>
      <c r="F25" t="s">
        <v>436</v>
      </c>
    </row>
    <row r="26" spans="2:6" ht="12.75">
      <c r="B26" s="117" t="s">
        <v>111</v>
      </c>
      <c r="C26" s="131">
        <v>39881</v>
      </c>
      <c r="D26" s="119" t="s">
        <v>112</v>
      </c>
      <c r="E26" s="69">
        <v>80.44</v>
      </c>
      <c r="F26" t="s">
        <v>418</v>
      </c>
    </row>
    <row r="27" spans="2:6" ht="12.75">
      <c r="B27" s="99" t="s">
        <v>420</v>
      </c>
      <c r="C27" s="100">
        <v>39885</v>
      </c>
      <c r="D27" s="101" t="s">
        <v>421</v>
      </c>
      <c r="E27" s="67">
        <v>110.95</v>
      </c>
      <c r="F27" s="493" t="s">
        <v>418</v>
      </c>
    </row>
    <row r="28" spans="2:5" ht="12.75">
      <c r="B28" s="99"/>
      <c r="C28" s="116"/>
      <c r="D28" s="101"/>
      <c r="E28" s="67"/>
    </row>
    <row r="29" spans="2:5" ht="15.75">
      <c r="B29" s="110" t="s">
        <v>430</v>
      </c>
      <c r="C29" s="111"/>
      <c r="D29" s="112"/>
      <c r="E29" s="113"/>
    </row>
    <row r="30" spans="2:6" ht="12.75">
      <c r="B30" s="99" t="s">
        <v>432</v>
      </c>
      <c r="C30" s="116">
        <v>39887</v>
      </c>
      <c r="D30" s="101" t="s">
        <v>433</v>
      </c>
      <c r="E30" s="67">
        <v>172.26</v>
      </c>
      <c r="F30" t="s">
        <v>418</v>
      </c>
    </row>
    <row r="31" spans="2:5" ht="12.75">
      <c r="B31" s="99"/>
      <c r="C31" s="116"/>
      <c r="D31" s="101"/>
      <c r="E31" s="67"/>
    </row>
    <row r="32" spans="2:5" ht="12.75">
      <c r="B32" s="99"/>
      <c r="C32" s="116"/>
      <c r="D32" s="101"/>
      <c r="E32" s="67"/>
    </row>
    <row r="33" spans="2:5" ht="15.75">
      <c r="B33" s="110" t="s">
        <v>431</v>
      </c>
      <c r="C33" s="111"/>
      <c r="D33" s="112"/>
      <c r="E33" s="113"/>
    </row>
    <row r="34" spans="2:6" ht="12.75">
      <c r="B34" s="99" t="s">
        <v>434</v>
      </c>
      <c r="C34" s="116">
        <v>39887</v>
      </c>
      <c r="D34" s="101" t="s">
        <v>435</v>
      </c>
      <c r="E34" s="67">
        <v>146.15</v>
      </c>
      <c r="F34" t="s">
        <v>418</v>
      </c>
    </row>
    <row r="35" spans="2:6" ht="12.75">
      <c r="B35" s="99" t="s">
        <v>442</v>
      </c>
      <c r="C35" s="116">
        <v>39890</v>
      </c>
      <c r="D35" s="101" t="s">
        <v>443</v>
      </c>
      <c r="E35" s="67">
        <v>213.44</v>
      </c>
      <c r="F35" t="s">
        <v>418</v>
      </c>
    </row>
    <row r="36" spans="2:5" ht="12.75">
      <c r="B36" s="99"/>
      <c r="C36" s="116"/>
      <c r="D36" s="101"/>
      <c r="E36" s="67"/>
    </row>
    <row r="37" spans="2:5" ht="12.75">
      <c r="B37" s="102"/>
      <c r="C37" s="126"/>
      <c r="D37" s="104"/>
      <c r="E37" s="105"/>
    </row>
    <row r="38" spans="2:5" ht="12.75">
      <c r="B38" s="114"/>
      <c r="C38" s="124"/>
      <c r="D38" s="108"/>
      <c r="E38" s="125"/>
    </row>
    <row r="39" spans="2:5" ht="9.75" customHeight="1">
      <c r="B39" s="136"/>
      <c r="C39" s="111"/>
      <c r="D39" s="112"/>
      <c r="E39" s="113"/>
    </row>
    <row r="40" spans="2:5" ht="15.75">
      <c r="B40" s="137" t="s">
        <v>9</v>
      </c>
      <c r="C40" s="138">
        <v>39881</v>
      </c>
      <c r="D40" s="139"/>
      <c r="E40" s="140">
        <f>SUM(E9:E38)</f>
        <v>14132.670000000004</v>
      </c>
    </row>
    <row r="41" spans="2:5" ht="13.5" thickBot="1">
      <c r="B41" s="141"/>
      <c r="C41" s="142"/>
      <c r="D41" s="143"/>
      <c r="E41" s="144"/>
    </row>
    <row r="42" spans="2:5" ht="16.5" thickTop="1">
      <c r="B42" s="145"/>
      <c r="C42" s="146"/>
      <c r="D42" s="147"/>
      <c r="E42" s="148"/>
    </row>
    <row r="48" spans="4:5" ht="12.75">
      <c r="D48" s="484" t="s">
        <v>418</v>
      </c>
      <c r="E48" s="18">
        <f>SUM(E17:E21)+SUM(E26:E35)</f>
        <v>1249.0700000000002</v>
      </c>
    </row>
  </sheetData>
  <mergeCells count="1">
    <mergeCell ref="B3:E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Meginnis</dc:creator>
  <cp:keywords/>
  <dc:description/>
  <cp:lastModifiedBy>Marion Meginnis</cp:lastModifiedBy>
  <cp:lastPrinted>2009-03-16T15:25:13Z</cp:lastPrinted>
  <dcterms:created xsi:type="dcterms:W3CDTF">2005-05-21T15:23:47Z</dcterms:created>
  <dcterms:modified xsi:type="dcterms:W3CDTF">2009-08-13T22:12:37Z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